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5"/>
  <workbookPr/>
  <mc:AlternateContent xmlns:mc="http://schemas.openxmlformats.org/markup-compatibility/2006">
    <mc:Choice Requires="x15">
      <x15ac:absPath xmlns:x15ac="http://schemas.microsoft.com/office/spreadsheetml/2010/11/ac" url="C:\Users\krivera\OneDrive - Superintendencia de Vigilancia\Documentos - copia\2023\RIESGOS 2023\"/>
    </mc:Choice>
  </mc:AlternateContent>
  <xr:revisionPtr revIDLastSave="0" documentId="11_38C9765D1DD0CAABB67C9BBC84F79F0462436C05" xr6:coauthVersionLast="47" xr6:coauthVersionMax="47" xr10:uidLastSave="{00000000-0000-0000-0000-000000000000}"/>
  <bookViews>
    <workbookView xWindow="0" yWindow="0" windowWidth="28800" windowHeight="11700" firstSheet="2" activeTab="2" xr2:uid="{00000000-000D-0000-FFFF-FFFF00000000}"/>
  </bookViews>
  <sheets>
    <sheet name="SISTEMAS" sheetId="9" r:id="rId1"/>
    <sheet name="SERVICIO" sheetId="8" r:id="rId2"/>
    <sheet name="DOCUMENTAL" sheetId="7" r:id="rId3"/>
    <sheet name="CONTROL" sheetId="6" r:id="rId4"/>
    <sheet name="JURIDICA" sheetId="5" r:id="rId5"/>
    <sheet name="CONTRACTUAL" sheetId="4" r:id="rId6"/>
    <sheet name="FINANCIERA" sheetId="3" r:id="rId7"/>
    <sheet name="ALIANZA" sheetId="2" r:id="rId8"/>
    <sheet name="OPERACION" sheetId="1"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fecta" localSheetId="7">'[1]Hoja2 Formulas'!#REF!</definedName>
    <definedName name="Afecta" localSheetId="5">'[2]Hoja2 Formulas'!#REF!</definedName>
    <definedName name="Afecta" localSheetId="3">'[3]Hoja2 Formulas'!#REF!</definedName>
    <definedName name="Afecta" localSheetId="2">'[4]Hoja2 Formulas'!#REF!</definedName>
    <definedName name="Afecta" localSheetId="6">'[5]Hoja2 Formulas'!#REF!</definedName>
    <definedName name="Afecta" localSheetId="4">'[6]Hoja2 Formulas'!#REF!</definedName>
    <definedName name="Afecta" localSheetId="1">'[7]Hoja2 Formulas'!#REF!</definedName>
    <definedName name="Afecta" localSheetId="0">'[8]Hoja2 Formulas'!#REF!</definedName>
    <definedName name="Afecta">'[9]Hoja2 Formulas'!#REF!</definedName>
    <definedName name="_xlnm.Print_Area" localSheetId="7">ALIANZA!$A$1:$AL$37</definedName>
    <definedName name="_xlnm.Print_Area" localSheetId="5">CONTRACTUAL!$A$1:$AL$39</definedName>
    <definedName name="_xlnm.Print_Area" localSheetId="3">CONTROL!$A$1:$AL$39</definedName>
    <definedName name="_xlnm.Print_Area" localSheetId="2">DOCUMENTAL!$A$1:$AL$20</definedName>
    <definedName name="_xlnm.Print_Area" localSheetId="6">FINANCIERA!$A$1:$AL$37</definedName>
    <definedName name="_xlnm.Print_Area" localSheetId="4">JURIDICA!$A$1:$AL$21</definedName>
    <definedName name="_xlnm.Print_Area" localSheetId="8">OPERACION!$A$1:$AL$35</definedName>
    <definedName name="_xlnm.Print_Area" localSheetId="1">SERVICIO!$A$1:$AL$18</definedName>
    <definedName name="_xlnm.Print_Area" localSheetId="0">SISTEMAS!$A$1:$AL$22</definedName>
    <definedName name="Causafactor" localSheetId="7">'[1]Hoja2 Formulas'!#REF!</definedName>
    <definedName name="Causafactor" localSheetId="5">'[2]Hoja2 Formulas'!#REF!</definedName>
    <definedName name="Causafactor" localSheetId="3">'[3]Hoja2 Formulas'!#REF!</definedName>
    <definedName name="Causafactor" localSheetId="2">'[4]Hoja2 Formulas'!#REF!</definedName>
    <definedName name="Causafactor" localSheetId="6">'[5]Hoja2 Formulas'!#REF!</definedName>
    <definedName name="Causafactor" localSheetId="4">'[6]Hoja2 Formulas'!#REF!</definedName>
    <definedName name="Causafactor" localSheetId="1">'[7]Hoja2 Formulas'!#REF!</definedName>
    <definedName name="Causafactor" localSheetId="0">'[8]Hoja2 Formulas'!#REF!</definedName>
    <definedName name="Causafactor">'[9]Hoja2 Formulas'!#REF!</definedName>
    <definedName name="Causafactor3" localSheetId="7">'[1]Hoja1 Formulas'!#REF!</definedName>
    <definedName name="Causafactor3" localSheetId="5">'[2]Hoja1 Formulas'!#REF!</definedName>
    <definedName name="Causafactor3" localSheetId="3">'[3]Hoja1 Formulas'!#REF!</definedName>
    <definedName name="Causafactor3" localSheetId="2">'[4]Hoja1 Formulas'!#REF!</definedName>
    <definedName name="Causafactor3" localSheetId="6">'[5]Hoja1 Formulas'!#REF!</definedName>
    <definedName name="Causafactor3" localSheetId="4">'[6]Hoja1 Formulas'!#REF!</definedName>
    <definedName name="Causafactor3" localSheetId="1">'[7]Hoja1 Formulas'!#REF!</definedName>
    <definedName name="Causafactor3" localSheetId="0">'[8]Hoja1 Formulas'!#REF!</definedName>
    <definedName name="Causafactor3">'[9]Hoja1 Formulas'!#REF!</definedName>
    <definedName name="ClaseRiesgo" localSheetId="7">'[1]Hoja2 Formulas'!#REF!</definedName>
    <definedName name="ClaseRiesgo" localSheetId="5">'[2]Hoja2 Formulas'!#REF!</definedName>
    <definedName name="ClaseRiesgo" localSheetId="3">'[3]Hoja2 Formulas'!#REF!</definedName>
    <definedName name="ClaseRiesgo" localSheetId="2">'[4]Hoja2 Formulas'!#REF!</definedName>
    <definedName name="ClaseRiesgo" localSheetId="6">'[5]Hoja2 Formulas'!#REF!</definedName>
    <definedName name="ClaseRiesgo" localSheetId="4">'[6]Hoja2 Formulas'!#REF!</definedName>
    <definedName name="ClaseRiesgo" localSheetId="1">'[7]Hoja2 Formulas'!#REF!</definedName>
    <definedName name="ClaseRiesgo" localSheetId="0">'[8]Hoja2 Formulas'!#REF!</definedName>
    <definedName name="ClaseRiesgo">'[9]Hoja2 Formulas'!#REF!</definedName>
    <definedName name="Confidencialidad" localSheetId="7">'[1]Hoja2 Formulas'!#REF!</definedName>
    <definedName name="Confidencialidad" localSheetId="5">'[2]Hoja2 Formulas'!#REF!</definedName>
    <definedName name="Confidencialidad" localSheetId="3">'[3]Hoja2 Formulas'!#REF!</definedName>
    <definedName name="Confidencialidad" localSheetId="2">'[4]Hoja2 Formulas'!#REF!</definedName>
    <definedName name="Confidencialidad" localSheetId="6">'[5]Hoja2 Formulas'!#REF!</definedName>
    <definedName name="Confidencialidad" localSheetId="4">'[6]Hoja2 Formulas'!#REF!</definedName>
    <definedName name="Confidencialidad" localSheetId="1">'[7]Hoja2 Formulas'!#REF!</definedName>
    <definedName name="Confidencialidad" localSheetId="0">'[8]Hoja2 Formulas'!#REF!</definedName>
    <definedName name="Confidencialidad">'[9]Hoja2 Formulas'!#REF!</definedName>
    <definedName name="ControlTipo" localSheetId="7">'[1]Hoja2 Formulas'!#REF!</definedName>
    <definedName name="ControlTipo" localSheetId="5">'[2]Hoja2 Formulas'!#REF!</definedName>
    <definedName name="ControlTipo" localSheetId="3">'[3]Hoja2 Formulas'!#REF!</definedName>
    <definedName name="ControlTipo" localSheetId="2">'[4]Hoja2 Formulas'!#REF!</definedName>
    <definedName name="ControlTipo" localSheetId="6">'[5]Hoja2 Formulas'!#REF!</definedName>
    <definedName name="ControlTipo" localSheetId="4">'[6]Hoja2 Formulas'!#REF!</definedName>
    <definedName name="ControlTipo" localSheetId="1">'[7]Hoja2 Formulas'!#REF!</definedName>
    <definedName name="ControlTipo" localSheetId="0">'[8]Hoja2 Formulas'!#REF!</definedName>
    <definedName name="ControlTipo">'[9]Hoja2 Formulas'!#REF!</definedName>
    <definedName name="dis" localSheetId="7">'[1]Hoja1 Formulas'!$AD$3,'[1]Hoja1 Formulas'!$AD$5</definedName>
    <definedName name="dis" localSheetId="5">'[2]Hoja1 Formulas'!$AD$3,'[2]Hoja1 Formulas'!$AD$5</definedName>
    <definedName name="dis" localSheetId="3">'[3]Hoja1 Formulas'!$AD$3,'[3]Hoja1 Formulas'!$AD$5</definedName>
    <definedName name="dis" localSheetId="2">'[4]Hoja1 Formulas'!$AD$3,'[4]Hoja1 Formulas'!$AD$5</definedName>
    <definedName name="dis" localSheetId="6">'[5]Hoja1 Formulas'!$AD$3,'[5]Hoja1 Formulas'!$AD$5</definedName>
    <definedName name="dis" localSheetId="4">'[6]Hoja1 Formulas'!$AD$3,'[6]Hoja1 Formulas'!$AD$5</definedName>
    <definedName name="dis" localSheetId="1">'[7]Hoja1 Formulas'!$AD$3,'[7]Hoja1 Formulas'!$AD$5</definedName>
    <definedName name="dis" localSheetId="0">'[8]Hoja1 Formulas'!$AD$3,'[8]Hoja1 Formulas'!$AD$5</definedName>
    <definedName name="dis">'[9]Hoja1 Formulas'!$AD$3,'[9]Hoja1 Formulas'!$AD$5</definedName>
    <definedName name="discuadraprob" localSheetId="7">'[1]Hoja1 Formulas'!$AD$3,'[1]Hoja1 Formulas'!$AD$5</definedName>
    <definedName name="discuadraprob" localSheetId="5">'[2]Hoja1 Formulas'!$AD$3,'[2]Hoja1 Formulas'!$AD$5</definedName>
    <definedName name="discuadraprob" localSheetId="3">'[3]Hoja1 Formulas'!$AD$3,'[3]Hoja1 Formulas'!$AD$5</definedName>
    <definedName name="discuadraprob" localSheetId="2">'[4]Hoja1 Formulas'!$AD$3,'[4]Hoja1 Formulas'!$AD$5</definedName>
    <definedName name="discuadraprob" localSheetId="6">'[5]Hoja1 Formulas'!$AD$3,'[5]Hoja1 Formulas'!$AD$5</definedName>
    <definedName name="discuadraprob" localSheetId="4">'[6]Hoja1 Formulas'!$AD$3,'[6]Hoja1 Formulas'!$AD$5</definedName>
    <definedName name="discuadraprob" localSheetId="1">'[7]Hoja1 Formulas'!$AD$3,'[7]Hoja1 Formulas'!$AD$5</definedName>
    <definedName name="discuadraprob" localSheetId="0">'[8]Hoja1 Formulas'!$AD$3,'[8]Hoja1 Formulas'!$AD$5</definedName>
    <definedName name="discuadraprob">'[9]Hoja1 Formulas'!$AD$3,'[9]Hoja1 Formulas'!$AD$5</definedName>
    <definedName name="FactorCausa" localSheetId="7">'[1]Hoja2 Formulas'!#REF!</definedName>
    <definedName name="FactorCausa" localSheetId="5">'[2]Hoja2 Formulas'!#REF!</definedName>
    <definedName name="FactorCausa" localSheetId="3">'[3]Hoja2 Formulas'!#REF!</definedName>
    <definedName name="FactorCausa" localSheetId="2">'[4]Hoja2 Formulas'!#REF!</definedName>
    <definedName name="FactorCausa" localSheetId="6">'[5]Hoja2 Formulas'!#REF!</definedName>
    <definedName name="FactorCausa" localSheetId="4">'[6]Hoja2 Formulas'!#REF!</definedName>
    <definedName name="FactorCausa" localSheetId="1">'[7]Hoja2 Formulas'!#REF!</definedName>
    <definedName name="FactorCausa" localSheetId="0">'[8]Hoja2 Formulas'!#REF!</definedName>
    <definedName name="FactorCausa">'[9]Hoja2 Formulas'!#REF!</definedName>
    <definedName name="Imagen" localSheetId="7">'[1]Hoja2 Formulas'!#REF!</definedName>
    <definedName name="Imagen" localSheetId="5">'[2]Hoja2 Formulas'!#REF!</definedName>
    <definedName name="Imagen" localSheetId="3">'[3]Hoja2 Formulas'!#REF!</definedName>
    <definedName name="Imagen" localSheetId="2">'[4]Hoja2 Formulas'!#REF!</definedName>
    <definedName name="Imagen" localSheetId="6">'[5]Hoja2 Formulas'!#REF!</definedName>
    <definedName name="Imagen" localSheetId="4">'[6]Hoja2 Formulas'!#REF!</definedName>
    <definedName name="Imagen" localSheetId="1">'[7]Hoja2 Formulas'!#REF!</definedName>
    <definedName name="Imagen" localSheetId="0">'[8]Hoja2 Formulas'!#REF!</definedName>
    <definedName name="Imagen">'[9]Hoja2 Formulas'!#REF!</definedName>
    <definedName name="impacto" localSheetId="7">'[1]Hoja2 Formulas'!#REF!</definedName>
    <definedName name="impacto" localSheetId="5">'[2]Hoja2 Formulas'!#REF!</definedName>
    <definedName name="impacto" localSheetId="3">'[3]Hoja2 Formulas'!#REF!</definedName>
    <definedName name="impacto" localSheetId="2">'[4]Hoja2 Formulas'!#REF!</definedName>
    <definedName name="impacto" localSheetId="6">'[5]Hoja2 Formulas'!#REF!</definedName>
    <definedName name="impacto" localSheetId="4">'[6]Hoja2 Formulas'!#REF!</definedName>
    <definedName name="impacto" localSheetId="1">'[7]Hoja2 Formulas'!#REF!</definedName>
    <definedName name="impacto" localSheetId="0">'[8]Hoja2 Formulas'!#REF!</definedName>
    <definedName name="impacto">'[9]Hoja2 Formulas'!#REF!</definedName>
    <definedName name="Legal" localSheetId="7">'[1]Hoja2 Formulas'!#REF!</definedName>
    <definedName name="Legal" localSheetId="5">'[2]Hoja2 Formulas'!#REF!</definedName>
    <definedName name="Legal" localSheetId="3">'[3]Hoja2 Formulas'!#REF!</definedName>
    <definedName name="Legal" localSheetId="2">'[4]Hoja2 Formulas'!#REF!</definedName>
    <definedName name="Legal" localSheetId="6">'[5]Hoja2 Formulas'!#REF!</definedName>
    <definedName name="Legal" localSheetId="4">'[6]Hoja2 Formulas'!#REF!</definedName>
    <definedName name="Legal" localSheetId="1">'[7]Hoja2 Formulas'!#REF!</definedName>
    <definedName name="Legal" localSheetId="0">'[8]Hoja2 Formulas'!#REF!</definedName>
    <definedName name="Legal">'[9]Hoja2 Formulas'!#REF!</definedName>
    <definedName name="Operativo" localSheetId="7">'[1]Hoja2 Formulas'!#REF!</definedName>
    <definedName name="Operativo" localSheetId="5">'[2]Hoja2 Formulas'!#REF!</definedName>
    <definedName name="Operativo" localSheetId="3">'[3]Hoja2 Formulas'!#REF!</definedName>
    <definedName name="Operativo" localSheetId="2">'[4]Hoja2 Formulas'!#REF!</definedName>
    <definedName name="Operativo" localSheetId="6">'[5]Hoja2 Formulas'!#REF!</definedName>
    <definedName name="Operativo" localSheetId="4">'[6]Hoja2 Formulas'!#REF!</definedName>
    <definedName name="Operativo" localSheetId="1">'[7]Hoja2 Formulas'!#REF!</definedName>
    <definedName name="Operativo" localSheetId="0">'[8]Hoja2 Formulas'!#REF!</definedName>
    <definedName name="Operativo">'[9]Hoja2 Formulas'!#REF!</definedName>
    <definedName name="Posibilidad" localSheetId="7">'[1]Hoja2 Formulas'!#REF!</definedName>
    <definedName name="Posibilidad" localSheetId="5">'[2]Hoja2 Formulas'!#REF!</definedName>
    <definedName name="Posibilidad" localSheetId="3">'[3]Hoja2 Formulas'!#REF!</definedName>
    <definedName name="Posibilidad" localSheetId="2">'[4]Hoja2 Formulas'!#REF!</definedName>
    <definedName name="Posibilidad" localSheetId="6">'[5]Hoja2 Formulas'!#REF!</definedName>
    <definedName name="Posibilidad" localSheetId="4">'[6]Hoja2 Formulas'!#REF!</definedName>
    <definedName name="Posibilidad" localSheetId="1">'[7]Hoja2 Formulas'!#REF!</definedName>
    <definedName name="Posibilidad" localSheetId="0">'[8]Hoja2 Formulas'!#REF!</definedName>
    <definedName name="Posibilidad">'[9]Hoja2 Formulas'!#REF!</definedName>
    <definedName name="Riesgoclase" localSheetId="7">'[1]Hoja2 Formulas'!#REF!</definedName>
    <definedName name="Riesgoclase" localSheetId="5">'[2]Hoja2 Formulas'!#REF!</definedName>
    <definedName name="Riesgoclase" localSheetId="3">'[3]Hoja2 Formulas'!#REF!</definedName>
    <definedName name="Riesgoclase" localSheetId="2">'[4]Hoja2 Formulas'!#REF!</definedName>
    <definedName name="Riesgoclase" localSheetId="6">'[5]Hoja2 Formulas'!#REF!</definedName>
    <definedName name="Riesgoclase" localSheetId="4">'[6]Hoja2 Formulas'!#REF!</definedName>
    <definedName name="Riesgoclase" localSheetId="1">'[7]Hoja2 Formulas'!#REF!</definedName>
    <definedName name="Riesgoclase" localSheetId="0">'[8]Hoja2 Formulas'!#REF!</definedName>
    <definedName name="Riesgoclase">'[9]Hoja2 Formulas'!#REF!</definedName>
    <definedName name="sino" localSheetId="7">'[1]Hoja2 Formulas'!#REF!</definedName>
    <definedName name="sino" localSheetId="5">'[2]Hoja2 Formulas'!#REF!</definedName>
    <definedName name="sino" localSheetId="3">'[3]Hoja2 Formulas'!#REF!</definedName>
    <definedName name="sino" localSheetId="2">'[4]Hoja2 Formulas'!#REF!</definedName>
    <definedName name="sino" localSheetId="6">'[5]Hoja2 Formulas'!#REF!</definedName>
    <definedName name="sino" localSheetId="4">'[6]Hoja2 Formulas'!#REF!</definedName>
    <definedName name="sino" localSheetId="1">'[7]Hoja2 Formulas'!#REF!</definedName>
    <definedName name="sino" localSheetId="0">'[8]Hoja2 Formulas'!#REF!</definedName>
    <definedName name="sino">'[9]Hoja2 Formulas'!#REF!</definedName>
    <definedName name="TipoControl" localSheetId="7">'[1]Hoja2 Formulas'!#REF!</definedName>
    <definedName name="TipoControl" localSheetId="5">'[2]Hoja2 Formulas'!#REF!</definedName>
    <definedName name="TipoControl" localSheetId="3">'[3]Hoja2 Formulas'!#REF!</definedName>
    <definedName name="TipoControl" localSheetId="2">'[4]Hoja2 Formulas'!#REF!</definedName>
    <definedName name="TipoControl" localSheetId="6">'[5]Hoja2 Formulas'!#REF!</definedName>
    <definedName name="TipoControl" localSheetId="4">'[6]Hoja2 Formulas'!#REF!</definedName>
    <definedName name="TipoControl" localSheetId="1">'[7]Hoja2 Formulas'!#REF!</definedName>
    <definedName name="TipoControl" localSheetId="0">'[8]Hoja2 Formulas'!#REF!</definedName>
    <definedName name="TipoControl">'[9]Hoja2 Formulas'!#REF!</definedName>
    <definedName name="Tipocontrol2" localSheetId="7">'[1]Hoja2 Formulas'!#REF!</definedName>
    <definedName name="Tipocontrol2" localSheetId="5">'[2]Hoja2 Formulas'!#REF!</definedName>
    <definedName name="Tipocontrol2" localSheetId="3">'[3]Hoja2 Formulas'!#REF!</definedName>
    <definedName name="Tipocontrol2" localSheetId="2">'[4]Hoja2 Formulas'!#REF!</definedName>
    <definedName name="Tipocontrol2" localSheetId="6">'[5]Hoja2 Formulas'!#REF!</definedName>
    <definedName name="Tipocontrol2" localSheetId="4">'[6]Hoja2 Formulas'!#REF!</definedName>
    <definedName name="Tipocontrol2" localSheetId="1">'[7]Hoja2 Formulas'!#REF!</definedName>
    <definedName name="Tipocontrol2" localSheetId="0">'[8]Hoja2 Formulas'!#REF!</definedName>
    <definedName name="Tipocontrol2">'[9]Hoja2 Formulas'!#REF!</definedName>
    <definedName name="TipoImpacto" localSheetId="7">'[1]Hoja2 Formulas'!#REF!</definedName>
    <definedName name="TipoImpacto" localSheetId="5">'[2]Hoja2 Formulas'!#REF!</definedName>
    <definedName name="TipoImpacto" localSheetId="3">'[3]Hoja2 Formulas'!#REF!</definedName>
    <definedName name="TipoImpacto" localSheetId="2">'[4]Hoja2 Formulas'!#REF!</definedName>
    <definedName name="TipoImpacto" localSheetId="6">'[5]Hoja2 Formulas'!#REF!</definedName>
    <definedName name="TipoImpacto" localSheetId="4">'[6]Hoja2 Formulas'!#REF!</definedName>
    <definedName name="TipoImpacto" localSheetId="1">'[7]Hoja2 Formulas'!#REF!</definedName>
    <definedName name="TipoImpacto" localSheetId="0">'[8]Hoja2 Formulas'!#REF!</definedName>
    <definedName name="TipoImpacto">'[9]Hoja2 Formulas'!#REF!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 i="9" l="1"/>
  <c r="T12" i="9"/>
  <c r="R12" i="9"/>
  <c r="V11" i="9"/>
  <c r="T11" i="9"/>
  <c r="R11" i="9"/>
  <c r="V10" i="9"/>
  <c r="T10" i="9"/>
  <c r="R10" i="9"/>
  <c r="N10" i="9"/>
  <c r="L10" i="9"/>
  <c r="H10" i="9"/>
  <c r="J10" i="9" s="1"/>
  <c r="O10" i="9" l="1"/>
  <c r="W10" i="9"/>
  <c r="AE10" i="9"/>
  <c r="AD10" i="9" s="1"/>
  <c r="W12" i="9"/>
  <c r="K10" i="9"/>
  <c r="W11" i="9"/>
  <c r="AB10" i="9"/>
  <c r="I10" i="9"/>
  <c r="AE11" i="9" l="1"/>
  <c r="AE12" i="9" s="1"/>
  <c r="AD12" i="9" s="1"/>
  <c r="AB11" i="9"/>
  <c r="AA10" i="9"/>
  <c r="AC10" i="9" s="1"/>
  <c r="AF10" i="9" s="1"/>
  <c r="AD11" i="9"/>
  <c r="AA11" i="9" l="1"/>
  <c r="AC11" i="9" s="1"/>
  <c r="AF11" i="9" s="1"/>
  <c r="AB12" i="9"/>
  <c r="AA12" i="9" l="1"/>
  <c r="AC12" i="9" s="1"/>
  <c r="AF12" i="9" s="1"/>
  <c r="V11" i="8" l="1"/>
  <c r="T11" i="8"/>
  <c r="R11" i="8"/>
  <c r="V10" i="8"/>
  <c r="T10" i="8"/>
  <c r="R10" i="8"/>
  <c r="N10" i="8"/>
  <c r="L10" i="8"/>
  <c r="H10" i="8"/>
  <c r="I10" i="8" s="1"/>
  <c r="K10" i="8" l="1"/>
  <c r="W11" i="8"/>
  <c r="J10" i="8"/>
  <c r="O10" i="8" s="1"/>
  <c r="W10" i="8"/>
  <c r="AE10" i="8" s="1"/>
  <c r="AD10" i="8" s="1"/>
  <c r="AB10" i="8" l="1"/>
  <c r="AB11" i="8" s="1"/>
  <c r="AE11" i="8"/>
  <c r="AD11" i="8" s="1"/>
  <c r="AA10" i="8" l="1"/>
  <c r="AC10" i="8" s="1"/>
  <c r="AF10" i="8" s="1"/>
  <c r="AA11" i="8"/>
  <c r="AC11" i="8" s="1"/>
  <c r="AF11" i="8" s="1"/>
  <c r="V10" i="7" l="1"/>
  <c r="T10" i="7"/>
  <c r="N10" i="7"/>
  <c r="L10" i="7"/>
  <c r="H10" i="7"/>
  <c r="I10" i="7" s="1"/>
  <c r="W10" i="7" l="1"/>
  <c r="AE10" i="7" s="1"/>
  <c r="J10" i="7"/>
  <c r="AB10" i="7" s="1"/>
  <c r="AD10" i="7"/>
  <c r="K10" i="7"/>
  <c r="O10" i="7" l="1"/>
  <c r="AA10" i="7"/>
  <c r="AC10" i="7" s="1"/>
  <c r="AF10" i="7" s="1"/>
  <c r="V29" i="6" l="1"/>
  <c r="T29" i="6"/>
  <c r="R29" i="6"/>
  <c r="V28" i="6"/>
  <c r="T28" i="6"/>
  <c r="R28" i="6"/>
  <c r="V27" i="6"/>
  <c r="T27" i="6"/>
  <c r="R27" i="6"/>
  <c r="V26" i="6"/>
  <c r="T26" i="6"/>
  <c r="R26" i="6"/>
  <c r="L26" i="6"/>
  <c r="O26" i="6" s="1"/>
  <c r="H26" i="6"/>
  <c r="K26" i="6" s="1"/>
  <c r="V25" i="6"/>
  <c r="T25" i="6"/>
  <c r="R25" i="6"/>
  <c r="V24" i="6"/>
  <c r="T24" i="6"/>
  <c r="R24" i="6"/>
  <c r="V23" i="6"/>
  <c r="T23" i="6"/>
  <c r="R23" i="6"/>
  <c r="V22" i="6"/>
  <c r="T22" i="6"/>
  <c r="R22" i="6"/>
  <c r="L22" i="6"/>
  <c r="O22" i="6" s="1"/>
  <c r="H22" i="6"/>
  <c r="K22" i="6" s="1"/>
  <c r="V21" i="6"/>
  <c r="T21" i="6"/>
  <c r="R21" i="6"/>
  <c r="V20" i="6"/>
  <c r="T20" i="6"/>
  <c r="R20" i="6"/>
  <c r="V19" i="6"/>
  <c r="T19" i="6"/>
  <c r="R19" i="6"/>
  <c r="V18" i="6"/>
  <c r="T18" i="6"/>
  <c r="R18" i="6"/>
  <c r="L18" i="6"/>
  <c r="O18" i="6" s="1"/>
  <c r="H18" i="6"/>
  <c r="K18" i="6" s="1"/>
  <c r="V17" i="6"/>
  <c r="T17" i="6"/>
  <c r="R17" i="6"/>
  <c r="V16" i="6"/>
  <c r="T16" i="6"/>
  <c r="R16" i="6"/>
  <c r="V15" i="6"/>
  <c r="T15" i="6"/>
  <c r="R15" i="6"/>
  <c r="V14" i="6"/>
  <c r="T14" i="6"/>
  <c r="R14" i="6"/>
  <c r="L14" i="6"/>
  <c r="H14" i="6"/>
  <c r="K14" i="6" s="1"/>
  <c r="V13" i="6"/>
  <c r="T13" i="6"/>
  <c r="W13" i="6" s="1"/>
  <c r="AE13" i="6" s="1"/>
  <c r="R13" i="6"/>
  <c r="V12" i="6"/>
  <c r="T12" i="6"/>
  <c r="R12" i="6"/>
  <c r="V11" i="6"/>
  <c r="T11" i="6"/>
  <c r="W11" i="6" s="1"/>
  <c r="R11" i="6"/>
  <c r="V10" i="6"/>
  <c r="T10" i="6"/>
  <c r="R10" i="6"/>
  <c r="N10" i="6"/>
  <c r="L10" i="6"/>
  <c r="H10" i="6"/>
  <c r="I10" i="6" s="1"/>
  <c r="W10" i="6" l="1"/>
  <c r="AE10" i="6" s="1"/>
  <c r="AE11" i="6"/>
  <c r="W12" i="6"/>
  <c r="AE12" i="6" s="1"/>
  <c r="W14" i="6"/>
  <c r="W15" i="6"/>
  <c r="AE15" i="6" s="1"/>
  <c r="W16" i="6"/>
  <c r="AE16" i="6" s="1"/>
  <c r="W17" i="6"/>
  <c r="AE17" i="6" s="1"/>
  <c r="W18" i="6"/>
  <c r="AE18" i="6" s="1"/>
  <c r="W19" i="6"/>
  <c r="AE19" i="6" s="1"/>
  <c r="W20" i="6"/>
  <c r="AE20" i="6" s="1"/>
  <c r="W21" i="6"/>
  <c r="AE21" i="6" s="1"/>
  <c r="W22" i="6"/>
  <c r="AE22" i="6" s="1"/>
  <c r="W23" i="6"/>
  <c r="AE23" i="6" s="1"/>
  <c r="W24" i="6"/>
  <c r="AE24" i="6" s="1"/>
  <c r="W25" i="6"/>
  <c r="AE25" i="6" s="1"/>
  <c r="W26" i="6"/>
  <c r="AE26" i="6" s="1"/>
  <c r="W27" i="6"/>
  <c r="AE27" i="6" s="1"/>
  <c r="W28" i="6"/>
  <c r="AE28" i="6" s="1"/>
  <c r="W29" i="6"/>
  <c r="AE29" i="6" s="1"/>
  <c r="J10" i="6"/>
  <c r="AB10" i="6" s="1"/>
  <c r="AA10" i="6" s="1"/>
  <c r="AC10" i="6" s="1"/>
  <c r="AF10" i="6" s="1"/>
  <c r="AD16" i="6"/>
  <c r="AD18" i="6"/>
  <c r="AD24" i="6"/>
  <c r="AD26" i="6"/>
  <c r="AD12" i="6"/>
  <c r="AD15" i="6"/>
  <c r="AD21" i="6"/>
  <c r="AD23" i="6"/>
  <c r="AD29" i="6"/>
  <c r="AD10" i="6"/>
  <c r="AE14" i="6"/>
  <c r="AB14" i="6"/>
  <c r="AD20" i="6"/>
  <c r="AD22" i="6"/>
  <c r="AD28" i="6"/>
  <c r="AD13" i="6"/>
  <c r="AD17" i="6"/>
  <c r="AD19" i="6"/>
  <c r="AD25" i="6"/>
  <c r="AD27" i="6"/>
  <c r="AD11" i="6"/>
  <c r="K10" i="6"/>
  <c r="I18" i="6"/>
  <c r="M18" i="6"/>
  <c r="N18" i="6" s="1"/>
  <c r="I22" i="6"/>
  <c r="M22" i="6"/>
  <c r="N22" i="6" s="1"/>
  <c r="I26" i="6"/>
  <c r="M26" i="6"/>
  <c r="N26" i="6" s="1"/>
  <c r="J18" i="6"/>
  <c r="AB18" i="6" s="1"/>
  <c r="J22" i="6"/>
  <c r="AB22" i="6" s="1"/>
  <c r="J26" i="6"/>
  <c r="AB26" i="6" s="1"/>
  <c r="AF26" i="6" s="1"/>
  <c r="O10" i="6"/>
  <c r="AB11" i="6" l="1"/>
  <c r="AB23" i="6"/>
  <c r="AC22" i="6"/>
  <c r="AA22" i="6"/>
  <c r="AD14" i="6"/>
  <c r="AF14" i="6"/>
  <c r="AB19" i="6"/>
  <c r="AC18" i="6"/>
  <c r="AA18" i="6"/>
  <c r="AF18" i="6"/>
  <c r="AA11" i="6"/>
  <c r="AC11" i="6" s="1"/>
  <c r="AF11" i="6" s="1"/>
  <c r="AB12" i="6"/>
  <c r="AB27" i="6"/>
  <c r="AC26" i="6"/>
  <c r="AA26" i="6"/>
  <c r="AF22" i="6"/>
  <c r="AB15" i="6"/>
  <c r="AC14" i="6"/>
  <c r="AA14" i="6"/>
  <c r="AC19" i="6" l="1"/>
  <c r="AA19" i="6"/>
  <c r="AB20" i="6"/>
  <c r="AF19" i="6"/>
  <c r="AC15" i="6"/>
  <c r="AA15" i="6"/>
  <c r="AB16" i="6"/>
  <c r="AF15" i="6"/>
  <c r="AA27" i="6"/>
  <c r="AB28" i="6"/>
  <c r="AC27" i="6"/>
  <c r="AF27" i="6"/>
  <c r="AA23" i="6"/>
  <c r="AC23" i="6"/>
  <c r="AB24" i="6"/>
  <c r="AF23" i="6"/>
  <c r="AC12" i="6"/>
  <c r="AA12" i="6"/>
  <c r="AB13" i="6"/>
  <c r="AF12" i="6"/>
  <c r="AB29" i="6" l="1"/>
  <c r="AC28" i="6"/>
  <c r="AA28" i="6"/>
  <c r="AF28" i="6"/>
  <c r="AA13" i="6"/>
  <c r="AC13" i="6"/>
  <c r="AF13" i="6"/>
  <c r="AB25" i="6"/>
  <c r="AC24" i="6"/>
  <c r="AA24" i="6"/>
  <c r="AF24" i="6"/>
  <c r="AB17" i="6"/>
  <c r="AA16" i="6"/>
  <c r="AC16" i="6"/>
  <c r="AF16" i="6"/>
  <c r="AB21" i="6"/>
  <c r="AC20" i="6"/>
  <c r="AA20" i="6"/>
  <c r="AF20" i="6"/>
  <c r="AA29" i="6" l="1"/>
  <c r="AC29" i="6"/>
  <c r="AF29" i="6"/>
  <c r="AA21" i="6"/>
  <c r="AC21" i="6"/>
  <c r="AF21" i="6"/>
  <c r="AA17" i="6"/>
  <c r="AC17" i="6"/>
  <c r="AF17" i="6"/>
  <c r="AA25" i="6"/>
  <c r="AC25" i="6"/>
  <c r="AF25" i="6"/>
  <c r="V21" i="5" l="1"/>
  <c r="T21" i="5"/>
  <c r="R21" i="5"/>
  <c r="V20" i="5"/>
  <c r="T20" i="5"/>
  <c r="R20" i="5"/>
  <c r="V19" i="5"/>
  <c r="T19" i="5"/>
  <c r="R19" i="5"/>
  <c r="V18" i="5"/>
  <c r="T18" i="5"/>
  <c r="R18" i="5"/>
  <c r="L18" i="5"/>
  <c r="O18" i="5" s="1"/>
  <c r="H18" i="5"/>
  <c r="K18" i="5" s="1"/>
  <c r="V17" i="5"/>
  <c r="T17" i="5"/>
  <c r="R17" i="5"/>
  <c r="V16" i="5"/>
  <c r="T16" i="5"/>
  <c r="R16" i="5"/>
  <c r="V15" i="5"/>
  <c r="T15" i="5"/>
  <c r="R15" i="5"/>
  <c r="V14" i="5"/>
  <c r="T14" i="5"/>
  <c r="R14" i="5"/>
  <c r="L14" i="5"/>
  <c r="O14" i="5" s="1"/>
  <c r="H14" i="5"/>
  <c r="K14" i="5" s="1"/>
  <c r="V13" i="5"/>
  <c r="T13" i="5"/>
  <c r="R13" i="5"/>
  <c r="V12" i="5"/>
  <c r="T12" i="5"/>
  <c r="R12" i="5"/>
  <c r="V11" i="5"/>
  <c r="T11" i="5"/>
  <c r="R11" i="5"/>
  <c r="V10" i="5"/>
  <c r="T10" i="5"/>
  <c r="R10" i="5"/>
  <c r="N10" i="5"/>
  <c r="L10" i="5"/>
  <c r="H10" i="5"/>
  <c r="I10" i="5" s="1"/>
  <c r="W10" i="5" l="1"/>
  <c r="AE10" i="5" s="1"/>
  <c r="AD10" i="5" s="1"/>
  <c r="W11" i="5"/>
  <c r="AE11" i="5" s="1"/>
  <c r="W12" i="5"/>
  <c r="AE12" i="5" s="1"/>
  <c r="AD12" i="5" s="1"/>
  <c r="W13" i="5"/>
  <c r="AE13" i="5" s="1"/>
  <c r="W14" i="5"/>
  <c r="AE14" i="5" s="1"/>
  <c r="AD14" i="5" s="1"/>
  <c r="W15" i="5"/>
  <c r="AE15" i="5" s="1"/>
  <c r="W16" i="5"/>
  <c r="AE16" i="5" s="1"/>
  <c r="AD16" i="5" s="1"/>
  <c r="W17" i="5"/>
  <c r="AE17" i="5" s="1"/>
  <c r="W18" i="5"/>
  <c r="AE18" i="5" s="1"/>
  <c r="AD18" i="5" s="1"/>
  <c r="W19" i="5"/>
  <c r="AE19" i="5" s="1"/>
  <c r="W20" i="5"/>
  <c r="AE20" i="5" s="1"/>
  <c r="AD20" i="5" s="1"/>
  <c r="W21" i="5"/>
  <c r="AE21" i="5" s="1"/>
  <c r="J10" i="5"/>
  <c r="O10" i="5" s="1"/>
  <c r="K10" i="5"/>
  <c r="AD15" i="5"/>
  <c r="AD17" i="5"/>
  <c r="AD11" i="5"/>
  <c r="AD13" i="5"/>
  <c r="AD19" i="5"/>
  <c r="AD21" i="5"/>
  <c r="AB10" i="5"/>
  <c r="I14" i="5"/>
  <c r="M14" i="5"/>
  <c r="N14" i="5" s="1"/>
  <c r="I18" i="5"/>
  <c r="M18" i="5"/>
  <c r="N18" i="5" s="1"/>
  <c r="J14" i="5"/>
  <c r="AB14" i="5" s="1"/>
  <c r="J18" i="5"/>
  <c r="AB18" i="5" s="1"/>
  <c r="AF18" i="5" s="1"/>
  <c r="AB15" i="5" l="1"/>
  <c r="AC14" i="5"/>
  <c r="AA14" i="5"/>
  <c r="AF14" i="5"/>
  <c r="AB19" i="5"/>
  <c r="AC18" i="5"/>
  <c r="AA18" i="5"/>
  <c r="AB11" i="5"/>
  <c r="AA10" i="5"/>
  <c r="AC10" i="5" s="1"/>
  <c r="AF10" i="5" s="1"/>
  <c r="AA11" i="5" l="1"/>
  <c r="AC11" i="5" s="1"/>
  <c r="AF11" i="5" s="1"/>
  <c r="AB12" i="5"/>
  <c r="AA19" i="5"/>
  <c r="AC19" i="5"/>
  <c r="AB20" i="5"/>
  <c r="AF19" i="5"/>
  <c r="AA15" i="5"/>
  <c r="AC15" i="5"/>
  <c r="AB16" i="5"/>
  <c r="AF15" i="5"/>
  <c r="AB17" i="5" l="1"/>
  <c r="AC16" i="5"/>
  <c r="AA16" i="5"/>
  <c r="AF16" i="5"/>
  <c r="AB21" i="5"/>
  <c r="AC20" i="5"/>
  <c r="AA20" i="5"/>
  <c r="AF20" i="5"/>
  <c r="AB13" i="5"/>
  <c r="AC12" i="5"/>
  <c r="AA12" i="5"/>
  <c r="AF12" i="5"/>
  <c r="AA13" i="5" l="1"/>
  <c r="AC13" i="5"/>
  <c r="AF13" i="5"/>
  <c r="AA21" i="5"/>
  <c r="AC21" i="5"/>
  <c r="AF21" i="5"/>
  <c r="AA17" i="5"/>
  <c r="AC17" i="5"/>
  <c r="AF17" i="5"/>
  <c r="V13" i="4" l="1"/>
  <c r="T13" i="4"/>
  <c r="R13" i="4"/>
  <c r="V12" i="4"/>
  <c r="T12" i="4"/>
  <c r="W12" i="4" s="1"/>
  <c r="V11" i="4"/>
  <c r="T11" i="4"/>
  <c r="V10" i="4"/>
  <c r="T10" i="4"/>
  <c r="N10" i="4"/>
  <c r="L10" i="4"/>
  <c r="H10" i="4"/>
  <c r="K10" i="4" s="1"/>
  <c r="W10" i="4" l="1"/>
  <c r="AE10" i="4" s="1"/>
  <c r="W11" i="4"/>
  <c r="W13" i="4"/>
  <c r="AE13" i="4" s="1"/>
  <c r="AD10" i="4"/>
  <c r="AE11" i="4"/>
  <c r="AD13" i="4"/>
  <c r="I10" i="4"/>
  <c r="J10" i="4"/>
  <c r="AB10" i="4" s="1"/>
  <c r="O10" i="4" l="1"/>
  <c r="AD11" i="4"/>
  <c r="AA10" i="4"/>
  <c r="AC10" i="4" s="1"/>
  <c r="AF10" i="4" s="1"/>
  <c r="AB11" i="4"/>
  <c r="AE12" i="4"/>
  <c r="AA11" i="4" l="1"/>
  <c r="AC11" i="4" s="1"/>
  <c r="AF11" i="4" s="1"/>
  <c r="AB12" i="4"/>
  <c r="AD12" i="4"/>
  <c r="AB13" i="4" l="1"/>
  <c r="AA12" i="4"/>
  <c r="AC12" i="4" s="1"/>
  <c r="AF12" i="4" s="1"/>
  <c r="AA13" i="4" l="1"/>
  <c r="AC13" i="4"/>
  <c r="AF13" i="4"/>
  <c r="V19" i="3" l="1"/>
  <c r="T19" i="3"/>
  <c r="R19" i="3"/>
  <c r="V18" i="3"/>
  <c r="T18" i="3"/>
  <c r="R18" i="3"/>
  <c r="V17" i="3"/>
  <c r="T17" i="3"/>
  <c r="R17" i="3"/>
  <c r="V16" i="3"/>
  <c r="T16" i="3"/>
  <c r="R16" i="3"/>
  <c r="L16" i="3"/>
  <c r="H16" i="3"/>
  <c r="K16" i="3" s="1"/>
  <c r="V15" i="3"/>
  <c r="T15" i="3"/>
  <c r="R15" i="3"/>
  <c r="V14" i="3"/>
  <c r="T14" i="3"/>
  <c r="R14" i="3"/>
  <c r="N14" i="3"/>
  <c r="L14" i="3"/>
  <c r="H14" i="3"/>
  <c r="I14" i="3" s="1"/>
  <c r="V13" i="3"/>
  <c r="T13" i="3"/>
  <c r="R13" i="3"/>
  <c r="V12" i="3"/>
  <c r="T12" i="3"/>
  <c r="W12" i="3" s="1"/>
  <c r="R12" i="3"/>
  <c r="V11" i="3"/>
  <c r="T11" i="3"/>
  <c r="R11" i="3"/>
  <c r="V10" i="3"/>
  <c r="T10" i="3"/>
  <c r="W10" i="3" s="1"/>
  <c r="R10" i="3"/>
  <c r="N10" i="3"/>
  <c r="L10" i="3"/>
  <c r="H10" i="3"/>
  <c r="K10" i="3" s="1"/>
  <c r="AE10" i="3" l="1"/>
  <c r="W11" i="3"/>
  <c r="AE11" i="3" s="1"/>
  <c r="W13" i="3"/>
  <c r="W14" i="3"/>
  <c r="AE14" i="3" s="1"/>
  <c r="W15" i="3"/>
  <c r="W16" i="3"/>
  <c r="W17" i="3"/>
  <c r="W18" i="3"/>
  <c r="W19" i="3"/>
  <c r="AE19" i="3" s="1"/>
  <c r="J14" i="3"/>
  <c r="O14" i="3" s="1"/>
  <c r="K14" i="3"/>
  <c r="AD11" i="3"/>
  <c r="AD14" i="3"/>
  <c r="AD19" i="3"/>
  <c r="AE12" i="3"/>
  <c r="AD10" i="3"/>
  <c r="AE15" i="3"/>
  <c r="I10" i="3"/>
  <c r="I16" i="3"/>
  <c r="M16" i="3"/>
  <c r="N16" i="3" s="1"/>
  <c r="AE16" i="3" s="1"/>
  <c r="AE17" i="3" s="1"/>
  <c r="J16" i="3"/>
  <c r="AB16" i="3" s="1"/>
  <c r="J10" i="3"/>
  <c r="AB10" i="3" s="1"/>
  <c r="AB14" i="3" l="1"/>
  <c r="O16" i="3"/>
  <c r="AD17" i="3"/>
  <c r="AE18" i="3"/>
  <c r="AA10" i="3"/>
  <c r="AC10" i="3" s="1"/>
  <c r="AF10" i="3" s="1"/>
  <c r="AB11" i="3"/>
  <c r="AB15" i="3"/>
  <c r="AA14" i="3"/>
  <c r="AC14" i="3" s="1"/>
  <c r="AF14" i="3" s="1"/>
  <c r="AD15" i="3"/>
  <c r="AD12" i="3"/>
  <c r="AD16" i="3"/>
  <c r="AB17" i="3"/>
  <c r="AA16" i="3"/>
  <c r="AC16" i="3" s="1"/>
  <c r="AF16" i="3" s="1"/>
  <c r="O10" i="3"/>
  <c r="AA11" i="3" l="1"/>
  <c r="AC11" i="3" s="1"/>
  <c r="AF11" i="3" s="1"/>
  <c r="AB12" i="3"/>
  <c r="AA17" i="3"/>
  <c r="AC17" i="3" s="1"/>
  <c r="AF17" i="3" s="1"/>
  <c r="AB18" i="3"/>
  <c r="AA15" i="3"/>
  <c r="AC15" i="3" s="1"/>
  <c r="AF15" i="3" s="1"/>
  <c r="AD18" i="3"/>
  <c r="AA12" i="3" l="1"/>
  <c r="AC12" i="3" s="1"/>
  <c r="AF12" i="3" s="1"/>
  <c r="AB13" i="3"/>
  <c r="AB19" i="3"/>
  <c r="AA18" i="3"/>
  <c r="AC18" i="3" s="1"/>
  <c r="AF18" i="3" s="1"/>
  <c r="AA19" i="3" l="1"/>
  <c r="AC19" i="3"/>
  <c r="AF19" i="3"/>
  <c r="AC13" i="3"/>
  <c r="AA13" i="3"/>
  <c r="AF13" i="3"/>
  <c r="V11" i="2" l="1"/>
  <c r="T11" i="2"/>
  <c r="R11" i="2"/>
  <c r="V10" i="2"/>
  <c r="T10" i="2"/>
  <c r="R10" i="2"/>
  <c r="L10" i="2"/>
  <c r="H10" i="2"/>
  <c r="K10" i="2" s="1"/>
  <c r="W10" i="2" l="1"/>
  <c r="W11" i="2"/>
  <c r="I10" i="2"/>
  <c r="M10" i="2"/>
  <c r="N10" i="2" s="1"/>
  <c r="AE10" i="2" s="1"/>
  <c r="J10" i="2"/>
  <c r="AB10" i="2" s="1"/>
  <c r="AD10" i="2" l="1"/>
  <c r="AE11" i="2"/>
  <c r="AB11" i="2"/>
  <c r="AA10" i="2"/>
  <c r="AC10" i="2" s="1"/>
  <c r="AF10" i="2" s="1"/>
  <c r="O10" i="2"/>
  <c r="AD11" i="2" l="1"/>
  <c r="AA11" i="2"/>
  <c r="AC11" i="2"/>
  <c r="AF11" i="2" s="1"/>
  <c r="V13" i="1" l="1"/>
  <c r="T13" i="1"/>
  <c r="R13" i="1"/>
  <c r="V12" i="1"/>
  <c r="T12" i="1"/>
  <c r="R12" i="1"/>
  <c r="N12" i="1"/>
  <c r="L12" i="1"/>
  <c r="H12" i="1"/>
  <c r="J12" i="1" s="1"/>
  <c r="V11" i="1"/>
  <c r="T11" i="1"/>
  <c r="R11" i="1"/>
  <c r="V10" i="1"/>
  <c r="T10" i="1"/>
  <c r="N10" i="1"/>
  <c r="L10" i="1"/>
  <c r="H10" i="1"/>
  <c r="K10" i="1" s="1"/>
  <c r="W10" i="1" l="1"/>
  <c r="AE10" i="1" s="1"/>
  <c r="W11" i="1"/>
  <c r="W12" i="1"/>
  <c r="AE12" i="1" s="1"/>
  <c r="W13" i="1"/>
  <c r="AE13" i="1" s="1"/>
  <c r="I10" i="1"/>
  <c r="K12" i="1"/>
  <c r="AD10" i="1"/>
  <c r="AD13" i="1"/>
  <c r="AD12" i="1"/>
  <c r="AE11" i="1"/>
  <c r="O12" i="1"/>
  <c r="AB12" i="1"/>
  <c r="J10" i="1"/>
  <c r="AB10" i="1" s="1"/>
  <c r="I12" i="1"/>
  <c r="AD11" i="1" l="1"/>
  <c r="AA10" i="1"/>
  <c r="AC10" i="1" s="1"/>
  <c r="AF10" i="1" s="1"/>
  <c r="AB11" i="1"/>
  <c r="AB13" i="1"/>
  <c r="AA12" i="1"/>
  <c r="AC12" i="1" s="1"/>
  <c r="AF12" i="1" s="1"/>
  <c r="O10" i="1"/>
  <c r="AA13" i="1" l="1"/>
  <c r="AC13" i="1" s="1"/>
  <c r="AF13" i="1" s="1"/>
  <c r="AA11" i="1"/>
  <c r="AC11" i="1" s="1"/>
  <c r="AF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Farith Canelo Vanegas</author>
  </authors>
  <commentList>
    <comment ref="G10" authorId="0" shapeId="0" xr:uid="{00000000-0006-0000-0700-000001000000}">
      <text>
        <r>
          <rPr>
            <b/>
            <sz val="9"/>
            <color indexed="81"/>
            <rFont val="Tahoma"/>
            <family val="2"/>
          </rPr>
          <t>Jose Farith Canelo Vanegas:</t>
        </r>
        <r>
          <rPr>
            <sz val="9"/>
            <color indexed="81"/>
            <rFont val="Tahoma"/>
            <family val="2"/>
          </rPr>
          <t xml:space="preserve">
La frecuencia esta calculada tomando el numero total de antecedentes solicitados en el año 2022: 516,438 y dividido en los 12 meses del año
Lo cual da un valor promedio de 43,036 antecedentes mensuales</t>
        </r>
      </text>
    </comment>
  </commentList>
</comments>
</file>

<file path=xl/sharedStrings.xml><?xml version="1.0" encoding="utf-8"?>
<sst xmlns="http://schemas.openxmlformats.org/spreadsheetml/2006/main" count="795" uniqueCount="229">
  <si>
    <t>Proceso:</t>
  </si>
  <si>
    <t>GESTIÓN DE SISTEMAS E INFORMACIÓN</t>
  </si>
  <si>
    <t>Objetivo:</t>
  </si>
  <si>
    <t>Adquirir los bienes, obras o servicios requeridos por la entidad durante cada vigencia, para atender las necesidades previstas en el Plan Anual de Adquisiciones, mediante el desarrollo de los procesos contractuales, de acuerdo con la normativa vigente.</t>
  </si>
  <si>
    <t>Alcance:</t>
  </si>
  <si>
    <t>El proceso cubre la gestión integral de cada uno de los siguientes componentes:  Inicia con la identificacion de las  necesidades de las Tic , la administracion de la plataforma tecnologica, formulacion, apropiacion , uso e implementacion de Estrategía de TI, seguimiento y definicion de controles que facilitan la confidencialidad, integridad y disponibilidad de la información de acuerdo a los lineamientos de Gobierno Digital,  para gener valor en la prestación de los servicios y  contribuir  la mejora continua de la Entidad</t>
  </si>
  <si>
    <t>#</t>
  </si>
  <si>
    <t>Nombre del riesgo</t>
  </si>
  <si>
    <t>Clasificación Riesgo</t>
  </si>
  <si>
    <t xml:space="preserve">Causa (s) </t>
  </si>
  <si>
    <t xml:space="preserve">Consecuencia (s) </t>
  </si>
  <si>
    <t>Frecuencia</t>
  </si>
  <si>
    <t>RIESGO INHERENTE</t>
  </si>
  <si>
    <t>No. Control</t>
  </si>
  <si>
    <t>Descripción del Contol</t>
  </si>
  <si>
    <t>Afectación</t>
  </si>
  <si>
    <t xml:space="preserve">ATRIBUTOS </t>
  </si>
  <si>
    <t>Probabilidad Residual Final</t>
  </si>
  <si>
    <t>%</t>
  </si>
  <si>
    <t>% Aprox</t>
  </si>
  <si>
    <t>Impacto Residual Final</t>
  </si>
  <si>
    <t>Zona del Riesgo Final</t>
  </si>
  <si>
    <t>Tratamiento</t>
  </si>
  <si>
    <t>TRATAMIENTO DEL RIESGO</t>
  </si>
  <si>
    <t>Probabilidad Inherente</t>
  </si>
  <si>
    <t>Impacto Inherente</t>
  </si>
  <si>
    <t>Calificación
Impacto</t>
  </si>
  <si>
    <t>Zona de Riesgo Inherente</t>
  </si>
  <si>
    <t>Tipo</t>
  </si>
  <si>
    <t>Implementación</t>
  </si>
  <si>
    <t>Calificación</t>
  </si>
  <si>
    <t>Documentación</t>
  </si>
  <si>
    <t>Evidencia</t>
  </si>
  <si>
    <t>Plan de Acción</t>
  </si>
  <si>
    <t>Responsable</t>
  </si>
  <si>
    <t>Fecha Implementación</t>
  </si>
  <si>
    <t>Fecha Seguimiento</t>
  </si>
  <si>
    <t>Estado</t>
  </si>
  <si>
    <t xml:space="preserve">RC Posibilidad de recibir o solicitar cualquier dadiva o beneficio a nombre propio o de terceros facilitando el acceso, manipulacion o adulteración de la  informacion, reservada  y   sensible de la entidad. </t>
  </si>
  <si>
    <t>Fraude Interno</t>
  </si>
  <si>
    <t>Falta de seguimiento al cumplimiento de lo establecido en la Matriz de roles y responsabilidades.</t>
  </si>
  <si>
    <t>Acceso no autorizado a información reservada y clasificada en manos de personal no autorizado.</t>
  </si>
  <si>
    <t>Mayor</t>
  </si>
  <si>
    <t>Realizar la verificación y actualización de la matriz de roles y responsabilidades de cada uno de los procesos, garantizando su aplicabilidad en cada una de las herramientas tecnológicas. ENTREGABLE: Matriz de roles y responsabilidades actualizada.</t>
  </si>
  <si>
    <t>Preventivo</t>
  </si>
  <si>
    <t>Manual</t>
  </si>
  <si>
    <t>Documentado</t>
  </si>
  <si>
    <t>Continua</t>
  </si>
  <si>
    <t>Sin Registro</t>
  </si>
  <si>
    <t>Reducir (mitigar)</t>
  </si>
  <si>
    <t>Realizar la actualización trimestral de la Matriz de Roles y Responsabilidades de cada uno de los procesos. ENTREGABLE: Matriz de roles y responsabilidades actualizada.</t>
  </si>
  <si>
    <t>Gestión de Sistemas e Información</t>
  </si>
  <si>
    <t>05/06/2023
15/12/2023</t>
  </si>
  <si>
    <t>30/06/2023
31/12/2023</t>
  </si>
  <si>
    <t>En Curso</t>
  </si>
  <si>
    <t>Extracción o borrado de información institucional con fines malintencionados.</t>
  </si>
  <si>
    <t>Posibles demandas de usaurios internos o externos cuyos datos se filtraron o fueron borrados.</t>
  </si>
  <si>
    <t>Realizar campañas de seguridad de la información con el fin de cocientizar a las personas sobre el cuidado que se debe tener.  ENTREGABLE: Informe de campañas realizadas.</t>
  </si>
  <si>
    <t>Realizar Campañas de Seguridad de la Informacion a funcionarios y contratistas semestralmente. ENTREGABLE: Informe de campañas realizadas.</t>
  </si>
  <si>
    <t>30/06/2023
31/12/2024</t>
  </si>
  <si>
    <t>Compartir las claves de acceso a los sistemas de información o bases de datos.</t>
  </si>
  <si>
    <t>Pérdida de información o denegación de acceso a las herramientas institucionales.</t>
  </si>
  <si>
    <t>Socializar las politicas de seguridad de la información implementadas en la entidad. ENTREGABLE: Presentación y lista de asistencia.</t>
  </si>
  <si>
    <t>Realizar  dos capacitaciones con el proposito de socializar  a los funcionarios y contratistas el manual de seguridad de la información. ENTREGABLE: Presentación y lista de asistencia.</t>
  </si>
  <si>
    <t>30/06/2023
31/12/2025</t>
  </si>
  <si>
    <t>GESTIÓN DEL SERVICIO</t>
  </si>
  <si>
    <t>Gestionar las actividades tendientes a garantizar la calidad en la prestación de los servicios de la SuperVigilancia, de una manera eficaz, brindando a los funcionarios y contratistas las herramientas adecuadas, que faciliten la atención a través de los diferentes canales dispuestos por la entidad, buscando siempre la satisfacción de los usuarios y los grupos de interés.</t>
  </si>
  <si>
    <t>Brindar información a los grupos de interés, notificar y/o comunicar al usuario los actos administrativos frente a sus solicitudes, PQRDS o certificación de seguimiento a las actividades necesarias para su respuesta y finaliza con la evaluación del servicio.</t>
  </si>
  <si>
    <t>RC Posibilidad de recibir o solicitar cualquier dadiva o beneficio a nombre propio o de terceros por omitir la notificación oportuna de los actos administrativos a los vigilados</t>
  </si>
  <si>
    <t>Ejecución y Administración de Procesos</t>
  </si>
  <si>
    <t>Carencia de controles en los procedimientos de notificación de los actos administrativos</t>
  </si>
  <si>
    <t>Traumatismos por parte del personal en el cumplimiento de las funciones asignadas</t>
  </si>
  <si>
    <t>El coordinador del area o profesional designado, realizan seguimiento mensual al personal encargado del proceso de notificaciones, con el propósito de cotejar y verificar el cumplimiento de lo asignado, a traves de la validación de la base de datos de notificaciones; en caso de no coincidir la información registrada en la base de datos, se solicita al personal dar el respectivo cumplimiento, dejando como evidencia el reparto y desarrollo de trabajo mediante Teams. ENTREGABLE informe con las actividades desarrolladas</t>
  </si>
  <si>
    <t>Con Registro</t>
  </si>
  <si>
    <t>Mantener la base de datos de notificaciones actualizada; y realizar seguimiento continuo para contar con la información certera; y asi evitar retrasos o la falta de notificación de los actos administrativos. ENTREGABLE informe con las actividades desarrolladas</t>
  </si>
  <si>
    <t>Gestión del Servicio</t>
  </si>
  <si>
    <t>12/06/2023                                    12/09/2023              12/01/2024</t>
  </si>
  <si>
    <t>Falta de conocimiento y experiencia por parte del personal encargado de prestar el servicio</t>
  </si>
  <si>
    <t>Incumplimiento en la entrega de bienes y servicios a los grupos de valor</t>
  </si>
  <si>
    <t>El coordinador del area o profesional designado, realizan la capacitación trimestral al personal encargado de trabajar en la base de datos de notificaciones; con el propósito de diligenciar y actualizar de forma correcta esta base; para asi proporcionar una atención confiable, oportuna y completa a los grupos de valor; la cual se realiza mediante Teams; en caso de que el personal requiera refuerzos o tenga dudas se vuelve a capacitar o se le sugiere revisar grabación de la capacitación, dejando como evidencia listados de asistencia y grabaciones de las mismas. ENTREGABLE: Listados de asistencia de las</t>
  </si>
  <si>
    <t>Realizar capacitaciones trimestrales con el proposito de retroalimentar al personal, frente al diligenciamiento y actualización correcto de las bases de datos dejando como evidencia los listados de asistencia. ENTREGABLE: Listados de asistencia de las</t>
  </si>
  <si>
    <t>31/07/2023
03/10/2023
20/12/2023</t>
  </si>
  <si>
    <t>12/05/2023                                    12/09/2023              12/01/2024</t>
  </si>
  <si>
    <t xml:space="preserve">GESTIÓN DOCUMENTAL </t>
  </si>
  <si>
    <t xml:space="preserve">Desarrollar actividades técnicas y administrativas determinadas en la norma para garantizar la planificación y organización de la documentación producida y recibida por la entidad, desde su origen hasta su destino final, y responder por la conservación, la consulta y trazabilidad para la toma de decisiones. </t>
  </si>
  <si>
    <t>Este proceso inicia con la producción de un documento por alguna de las dependencias de la Entidad luego de su radicación, y/o los documentos que entran por sede electrónica hasta su disposición final, según lo establecido en la tabla de retención documental.</t>
  </si>
  <si>
    <t>RC Posibilidad de recibir o solicitar cualquier dádiva a nombre propio o de otros con el fin de extraer documentación física o del gestor documental para beneficio de terceros.</t>
  </si>
  <si>
    <t>Uso indebido del gestor documental y el incumplimiento al procedimiento de consulta y préstamo de expedientes.</t>
  </si>
  <si>
    <t xml:space="preserve">Sanciones por parte del ente regulador y de control            
Perdidas economicas y reputacionales  para la entidad </t>
  </si>
  <si>
    <t xml:space="preserve">El profesional asignado del grupo de Gestión Documental, cada vez que se solicite préstamo de expedientes y con el proposito de controlar la integridad de los documentos en la rentrag y devolucion con el  registro en el formato control de prestamos y devoluciones  FOR-GDO-330-002.
Si al momento de la devolucion se evidencia faltantes en el  expediente se activa el procedimiento reconstrucción de expedientes  PRO-GDO-330-008. 
ENTREGABLE: Informe trimestral de la gestión de préstamo de documentos y trazabilidad. </t>
  </si>
  <si>
    <t>PROBABILIDAD</t>
  </si>
  <si>
    <t>Aleatoria</t>
  </si>
  <si>
    <t xml:space="preserve">Al momento de la devolución de evidencia faltantes se activa el procedimiento reconstrucción de expedientes  PRO-GDO-330-008. 
ENTREGABLE: Informe trimestral de la gestión de préstamo de documentos y trazabilidad. </t>
  </si>
  <si>
    <t>Gestión Documental</t>
  </si>
  <si>
    <t xml:space="preserve">30/06/2023
31/07/2023
31/10/2023
20/01/2024
</t>
  </si>
  <si>
    <t xml:space="preserve">
30/07/2023
31/12/2023
</t>
  </si>
  <si>
    <t xml:space="preserve">GESTIÓN DE CONTROL, INSPECCIÓN Y VIGILANCIA </t>
  </si>
  <si>
    <t>Ejercer el control inspección y vigilancia sobre la industria y los servicios de vigilancia y seguridad privada en Colombia, promoviendo la contratación de servicios autorizados y la lucha contra los servicios no autorizados de acuerdo con la normatividad vigente.</t>
  </si>
  <si>
    <t>El proceso comprende desde la recepción de un  reclamo o queja por irregularidades de un servicio por parte de los grupos de interes a través del gestor documental, o desde la realización de una visita inspectiva a un servicio autorizado o no autorizado, continua con el estudio y análisis del caso determinando si hay mérito para iniciar un proceso sancionatorio, y finaliza con la imposición de las sanciones legales o la actuación administrativa a que haya lugar.</t>
  </si>
  <si>
    <t>RC Posibilidad de recibir o solicitar dadivas o cualquier otra clase de beneficio para cambiar o afectar el sentido de una investigación o decisión administrativa.</t>
  </si>
  <si>
    <t>*Fuentes de infomación desarticuladas.</t>
  </si>
  <si>
    <t>*Reprocesos
*Hallazgos de auditorías internas y externas
*Vencimiento de términos
*Investigaciones disciplinarias</t>
  </si>
  <si>
    <t>Cada coordinador de la Delegatura  para el Control o quien asigne, realizan una revisión de los actos administrativos (AUTO y RESO) generados de los expedientes a cargo del Grupo de trabajo, con el fin de ser remitidos para consideración y firma del Superintendente Delegado para el Control. 
En caso de recibir una revisión negativa del Superintendente Delegado para el Control, se informa a los sustanciador(s) para acatar las observaciones.
ENTREGABLE: trazabilidad en el gestor documental.</t>
  </si>
  <si>
    <t>Automático</t>
  </si>
  <si>
    <r>
      <t>Realizar seguimiento mensual de alarmas  de las  bases de datos de los Grupos de Investigaciones Administrativas Preliminares (IAP), Inspección y sanciones. 
ENTREGABLE</t>
    </r>
    <r>
      <rPr>
        <b/>
        <sz val="9"/>
        <color theme="1"/>
        <rFont val="Montserrat"/>
      </rPr>
      <t xml:space="preserve">: </t>
    </r>
    <r>
      <rPr>
        <sz val="9"/>
        <color theme="1"/>
        <rFont val="Montserrat"/>
      </rPr>
      <t>Archivo excel Bases de datos del Grupo IAP, sanciones e Inspección con sistema de alarmas.</t>
    </r>
  </si>
  <si>
    <t>Gestión de Control, Inspección y Vigilancia</t>
  </si>
  <si>
    <t>05/06/2023
05/07/2023
05/08/2023
05/09/2023
05/10/2023
05/11/2023
05/12/2023</t>
  </si>
  <si>
    <t xml:space="preserve">Cada coordinador de la Delegatura  para el Control o quien asigne, realizara campañas de prevención del delito a través de los medios  de comunicación de la entidad. 
ENTREGABLE: Piezas graficas socializadas. </t>
  </si>
  <si>
    <t>Sin Documentar</t>
  </si>
  <si>
    <t xml:space="preserve">Realizar trimestralmente campañas anticorrupción. 
ENTREGABLE: piezas graficas socializadas. </t>
  </si>
  <si>
    <t>30/06/2023
30/09/2023
31/12/22023</t>
  </si>
  <si>
    <t>GESTIÓN JURÍDICA</t>
  </si>
  <si>
    <t>Asesorar jurídicamente a las diferentes áreas de la Entidad, Usuarios y Grupos de Interés, orientando todas aquellas actuaciones administrativas y lineamientos jurídicos que se emitan en defensa de los intereses, derechos y debido proceso administrativo que rigen al sector de la vigilancia y seguridad privada.</t>
  </si>
  <si>
    <t>Inicia  a partir de la revisión, mejora y establecimiento de lineamientos jurídicos que rigen al sector de la vigilancia y seguridad privada; asesorando al Superintendente,  áreas internas de la Entidad, Usuarios y Grupos de Interés en asuntos jurídicos, cobro coactivo, conceptos, recursos, representación judicial y extrajudicial inherentes al desarrollo de la misión institucional, en procura de la prevención del daño antijurídico y garantizando el debido proceso, finalizando con el seguimiento requerido hasta el cierre y archivo de los diferentes procesos.</t>
  </si>
  <si>
    <t>RC Posibilidad de recibir dádivas o beneficios a nombre propio o favor de terceros para que se omitan las multas, medidas cautelares y sanciones a las personas naturales y jurídicas que realizan actividades de seguridad y vigilancia privada</t>
  </si>
  <si>
    <t>Incumplimiento del conducto regular por parte del funcionario o contratista, para el manejo del expediente y comunicación inadecuada con el vigilado.</t>
  </si>
  <si>
    <t>Fallos a favor de terceros sin cumplimiento del debido proceso.</t>
  </si>
  <si>
    <t>El jefe de la oficina Asesora Jurídica cada vez que así lo requiera, convoca a los asesores del despacho, a Comité de Recursos, con el propósito de analizar jurídicamente los recursos a resolver, quedando como soporte de ello el acta de la reunión con  los actos administrativos que resuelven. ENTREGABLE: actas de reunión.</t>
  </si>
  <si>
    <t>Realizar periodicamente comités de recursos con el propósito de presentar, estudiar y aprobar los informes jurídicos que resuelven recursos. ENTREGABLE: actas de reunión.</t>
  </si>
  <si>
    <t>Gestión Jurídica</t>
  </si>
  <si>
    <t>30/09/2023
10/01/2024</t>
  </si>
  <si>
    <t>Investigaciones disciplinarias y/o penales</t>
  </si>
  <si>
    <t>Los abogados que desarrollan funciones y obligaciones respectivamente, de cobro coactivo, diligencian el formato de "Atención Personal Deudores", con el propósito de documentar la atención que se brinda a los usuarios, y el desarrollo de la misma. Evidencia Acta con el numero de formato de "Atención Personal Deudores" diligenciados
ENTREGABLE: Formato atención personal deudores.</t>
  </si>
  <si>
    <t>Realizar periodicamente revisión de los formatos diligenciados respecto de la atenciòn brindada a los usuarios. ENTREGABLE: Formato atención personal deudores.</t>
  </si>
  <si>
    <t>GESTIÓN CONTRACTUAL</t>
  </si>
  <si>
    <t>Inicia con la identificación de las necesidades de adquisición de bienes y/o servicios en el Plan Anual de Adquisiciones y finaliza con la liquidación y/o cierre del proceso contractual.</t>
  </si>
  <si>
    <t xml:space="preserve">RC Posibilidad de recibir o solicitar cualquier dádiva o beneficio a nombre propio o de terceros con el fin de celebrar un contrato. </t>
  </si>
  <si>
    <t>Tráfico de influencias y filtrar información conveniente a los posibles oferentes</t>
  </si>
  <si>
    <t>Afectación del principio de transparencia en los procesos contractuales</t>
  </si>
  <si>
    <t>Los  profesionales asignados desde las diferentes áreas, cada vez que realizan un proceso contractual en la modalidad de selección: licitación pública, minima cuantia, concurso de meritos, selección abreviada entre otros, deben estructurar los documentos previos, teniendo en cuenta los principios de la contratación, establecidos en la constitución, en la ley 80 de 1983 art 23, y en la ley 1150 del 2011, velando así por una gestión transparente en el proceso contractual. ENTREGABLE: Registro de asistencia a capacitación y memoria. Procedimiento actualizado y aprobado en la Suite Visión</t>
  </si>
  <si>
    <t xml:space="preserve">Probabilidad </t>
  </si>
  <si>
    <t>El grupo de Contratos realizará  las capacitaciones a las diferentes áreas de temas relacionados sobre principios de contratación. Se actualizará el procedimiento de gestión contractual. ENTREGABLE: Registro de asistencia a capacitación y memoria. Procedimiento actualizado y aprobado en la Suite Visión</t>
  </si>
  <si>
    <t>Gestión Contractual</t>
  </si>
  <si>
    <t>30/06/2023
30/11/2023</t>
  </si>
  <si>
    <t>31/07/2023
31/12/2023</t>
  </si>
  <si>
    <t>Estudios previos o de factibilidad, y pliegos de condiciones, manipulados por personal interesado en el futuro proceso de contratación. (Estableciendo necesidades inexistentes o aspectos que benefician a una firma en particular).</t>
  </si>
  <si>
    <t>Favorecer a un oferente especifico en la participación de los procesos contractuales</t>
  </si>
  <si>
    <t xml:space="preserve">El profesional asignado cada vez que realiza un proceso contractual de licitacion publica, seleccion abreavida, minima cuantia y concurso de meritos, con el proposito de no limitar la participacion de los oferentes, realiza la apertura de sobres en donde se valida los documentos habilitantes y no habilitantes para el desarrollo de un control documental; asimismo el Comité Evaluador designado deberá realizar dicha labor de manera objetiva, ciñéndose exclusivamente a las reglas contenidas en la invitación o pliego de condiciones, con el fin de recomendar al Ordenador del Gasto el sentido de la decisión a adoptar de conformidad con la evaluación efectuada. Evidencia evaluación del comité evaluador ENTREGABLE: Registro de asistencia a capacitación y memoria. </t>
  </si>
  <si>
    <t xml:space="preserve">El grupo de Contratos realizará  las capacitaciones a las diferentes áreas sobre temas relacionados sobre principios de contratación, selección objetiva y libre concurrencia. ENTREGABLE: Registro de asistencia a capacitación y memoria. </t>
  </si>
  <si>
    <t>Falta de seguimiento en la ejecución del contrato.</t>
  </si>
  <si>
    <t>Favorecer a un tercero por el pago de los servicios prestados, sin tener una adecuada supervisión y sin evidencias de la ejecución del contrato.</t>
  </si>
  <si>
    <t xml:space="preserve">El grupo de Contratos realizará como mínimo dos charlas anuales con los funcionarios que adelantan la supervisión en los contratos de la entidad, con el ánimo de fortalecer el conocimiento de las normas, directrices, guías y manuales para optimizar la supervisión en los contratos estatales.
ENTREGABLE: Registro de asistencia </t>
  </si>
  <si>
    <t>GESTIÓN FINANCIERA</t>
  </si>
  <si>
    <t>Administrar, registrar y controlar los recursos financieros; así como el adecuado seguimiento al recaudo de ingresos,  suministrando información oportuna, veraz y confiable para la adecuada toma de decisiones en cumplimiento de la misión y objetivos institucionales.</t>
  </si>
  <si>
    <t>Inicia con el registro y la desagregación de la apropiación presupuestal asignada a la Entidad mediante decreto de liquidación de la Presidencia de la Republica, a través del Ministerio de Hacienda y Crédito Público, seguido de las  actividades relacionadas con la ejecución y control del presupuesto,  contabilidad y tesorería, y  finaliza con la consolidación de los estados financieros bajo las normas legales vigentes.</t>
  </si>
  <si>
    <t>RC Posibilidad de afectación económica y reputacional por consultar, sustraer, manipular y alterar la información registrada en la base de datos de los vigilados / contribuyentes, sin que haya sido autorizado previamente por el responsable del área financiera</t>
  </si>
  <si>
    <t>El manejo y custodia de los registros que conforman la base de datos de los contribuyentes/vigilados, no se encontraban cargados con exclusividad al grupo de Recursos Financieros</t>
  </si>
  <si>
    <t>Manipulación indebida de la información financiera y tributaria</t>
  </si>
  <si>
    <t>Catastrófico</t>
  </si>
  <si>
    <t>El profesional / contratista asignado como único responsable de la custodia de la información para su depuración y actualización en la base de datos de los contribuyentes / vigilados, permanentemente aplica los ajustes indicados por el Coordinador del proceso y/o líder del Procedimiento de fiscalización. En caso de evidenciar ajustes no solicitados, el responsable deberá justificar por correo electrónico los ajustes realizados. 
ENTREGABLE: Procedimientos de fiscalización ajustados</t>
  </si>
  <si>
    <t>Detectivo</t>
  </si>
  <si>
    <t>Ajustar el procedimiento conforme a los roles asignados al Profesional en Ingeniería de sistemas y al Profesional en Contaduría Pública.
ENTREGABLE: Procedimientos de fiscalización ajustados</t>
  </si>
  <si>
    <t>Gestión Financiera</t>
  </si>
  <si>
    <t>15/06/2023
20/12/2023</t>
  </si>
  <si>
    <t>13/06/2023
09/07/2023
12/01/2024</t>
  </si>
  <si>
    <t>Ausencia del profesional idóneo en manejo/desarrollo de bases de datos Perdida de la información vital para el desarrollo del proceso de fiscalización y cobro de la tarifa de contribución de cada vigencia</t>
  </si>
  <si>
    <t>Perdida de la información vital para el desarrollo del proceso de fiscalización y cobro de la tarifa de contribución de cada vigencia</t>
  </si>
  <si>
    <t>El profesional en Contaduría Pública asignado para el manejo de la información correspondiente al pago de la tarifa por contribución, con el propósito de contar con el debido registro y actualización del estado de cuenta del contribuyente/vigilado, valida la base gravable y la tarifa por contribución. En caso de observar desviaciones a la veracidad de la información registrada reportará al Corodinador financiero para tomar las acciones respectivas.
 ENTREGABLE: Tablero de control</t>
  </si>
  <si>
    <t>Crear una matriz, denominada tablero de control que contenga todos los datos necesarios para el seguimiento de la gestión y control, en la cual se registren los ingresos de manera diaria y si es el caso, los intereses de mora correspondiente y los actos adminsitrativos emitidos durante el proceso de cobro.
ENTREGABLE: Tablero de control</t>
  </si>
  <si>
    <t>09/06/2023, 07/07/2023
08/08/2023, 08/09/2023
06/10/2023, 
10/11/2023
15/12/2023</t>
  </si>
  <si>
    <t>Inducir a un compañero del equipo de trabajo, para beneficio propio o de un tercero (contribuyente/vigilado), para aceptar dinero, utilidad y/o promesas remuneradas a cambio de retardar u omiitir un acto que corresponda aplicar dentro del procedimiento de fiscalización - contribución</t>
  </si>
  <si>
    <t>Perdida de la información registrada en el estado cuenta de los contribuyentes/vigilados, reflejado en la  disminución del ingreso, lo cual reduce el presupuesto para el funcionamiento de la entidad.</t>
  </si>
  <si>
    <t xml:space="preserve">El coordinador financiero acorde a las necesidades verifica el uso de los acuerdos de confidencialidad dispuestos por la entidad en el Sistema Integrado de Gestión para los funcionarios y contratistas vinculados al proceso Gestión Financiera. En caso de evidenciar falta de  aplicación, procede a aplicar los acuerdos de confidencialidad a los funcionarios y contratistas faltantes ENTREGABLE: Formatos de acuerdo de confidencialidad firmados y archivados dentro del expediente de cada servidor. </t>
  </si>
  <si>
    <t>Revisar las obligaciones contractuales y funciones de personal vinculado al área financiera para corroborar la existencia de acuerdos de confidencialidad.
ENTREGABLE: Formatos de acuerdo de confidencialidad firmados y archivados dentro del expediente de cada servidor.</t>
  </si>
  <si>
    <t>Infringir o quebrantar las obligaciones contractuales, dándo a conocer información clasificada que se encuentra en guarda y custodia del proceso encargado</t>
  </si>
  <si>
    <t>Ocasionaría acciones disciplinarias y sancionatorias para la institución</t>
  </si>
  <si>
    <t>Brindar una charla de sencibilización a los contratistas y funcionarios vinculados al área sobre temas de custodia y reserva de la información. 
ENTREGABLE: Listado de asistencia diligenciado</t>
  </si>
  <si>
    <t>RC Posibilidad de afectación económica y reputacional por falsificación de documentos o sabotaje a la base de datos y los expedientes físicos de los contribuyentes/vigilados de la entidad</t>
  </si>
  <si>
    <t>Imitar, copiar o reproducir un escrito haciendolo pasar por cierto o auténtico, enfocado directamente a la proyección y emisión de actos administartivos del procedimiento de fiscalización - contribución</t>
  </si>
  <si>
    <t>Perdida de la información vital para el desarrollo del proceso de fiscalización, disminución de los ingresos y afectación al presupuesto para la funcionalidad de la entidad</t>
  </si>
  <si>
    <t>El coordinador financiero periódicamente solicita el inventario de proyección, emisión, notificación y ejecutoria de los actos administrativos, así como los expedientes conformados dentro de la vigencia, a fiscalizar en el periodo, para confrontar información con el área de Gestión Documental. En caso de encontrar actos administrativos y/o notificaciones omitidos o registros eliminados, el coordinador financiero notifica al lider del procedimiento de fiscalización y brinda el lineamiento a seguir.
ENTREGABLE: Informe de gestión remitido por correo institucional</t>
  </si>
  <si>
    <t>Correctivo</t>
  </si>
  <si>
    <t>Solicitar al líder de cada proceso, el reporte de gestión mensual y verificar lo gestionado Vs lo pendiente. 
ENTREGABLE: Informe de gestión remitido por correo institucional</t>
  </si>
  <si>
    <t>Destruir, inutilizar, desaparecer de cualquier modo las bases de datos o soportes de los expedientes de los contribuyentes/vigilados</t>
  </si>
  <si>
    <t>Perdida de la información vital para el desarrollo del proceso de fiscalización, perturbación en los procesos de cobro de cartera, ausencia de soportes en caso de un proceso en instancias judiciales</t>
  </si>
  <si>
    <t>El coordinador financiero antes de la finalización del contrato por prestación de servicios o en los cinco días hábiles de retiro o traslado del funcionario de planta, recepcionará toda la información que haya generado o estado a cargo del personal del área financiera. En caso de que el contratista o funcionario no haga entrega de la información se dejará registrado en Formato Acta de entrega de puesto de trabajo (FOR-GTH-310-002) o en el acta de finalización del contrato por prestacion de servicios según aplique. 
ENTREGABLE: Backup información generada del área finanicera por cada contratista o funcionario</t>
  </si>
  <si>
    <t>Encargar la recepción, verificación y custodia de la información contenida en cada backup, al ingeniero de sistemas de área financiera o el coordinador del proceso en su defecto, para que sea cargada en los servidores de la entidad. ENTREGABLE: Backup información generada del área finanicera por cada contratista o funcionario</t>
  </si>
  <si>
    <t>1/06/2023
20/12/2023</t>
  </si>
  <si>
    <t>RC Posibilidad de afectación económica y reputacional por la pérdida de recursos financieros por acciones delictivas informáticas realizadas por agentes externos o robo electrónico</t>
  </si>
  <si>
    <t>Fraude Externo</t>
  </si>
  <si>
    <t xml:space="preserve">Debilidad en medidas de seguridad informática </t>
  </si>
  <si>
    <t>La entidad se podría ver afectada en la disminución de los ingresos y por ende en el valor total del presupuesto, debido a manipulación indebida de los recuros financieros, que se encuentran depositados en las cuentas corrientes</t>
  </si>
  <si>
    <t>El coordinador financiero, tendrá bajo custodia el pc autorizado para realizar los pagos a que haya lugar. Los pagos serán efectuados a través del token de la Tesorera, previa autorización del coordinador y ordenador del gasto. En caso de perdida del token de la tesorera, se solicitará el bloqueo del mismo por los medios oficiales y se soliictara mediante oficio escrito la reposición del mismo. ENTREGABLE: Informe de validación de la informacion registrada en SIIF Nación cotejado contra el tablero de control del procedimiento de cuentas por pagar.
Reporte de las cuentas por pagar que no lograron efectuar el proceso de cadena presupuestal dentro del periodo correspondiente</t>
  </si>
  <si>
    <t>Asignar por escrito token de uso exclusivo de la Tesorera para efectuar los pagos del mes  y custodiar el pc que estará ubicado únicamente en la oficina del coordinador financiero quién verifica los pagos del periodo.
ENTREGABLE: Informe de validación de la informacion registrada en SIIF Nación cotejado contra el tablero de control del procedimiento de cuentas por pagar.</t>
  </si>
  <si>
    <t>Invasión de hackers a los equipos de la entidad</t>
  </si>
  <si>
    <t>Realizar desvío de los recursos depositados en las cuentas corrientes, hacia otras cuentas diferentes a las del Tesoro Nacional</t>
  </si>
  <si>
    <t>Establecer cronograma de pagos y hacer seguimiento mensual
ENTREGABLE: Reporte de las cuentas por pagar que no lograron efectuar el proceso de cadena presupuestal dentro del periodo correspondiente</t>
  </si>
  <si>
    <t>30/06/2023
31/07/2023, 31/08/2023
30/09/2023, 31/10/2023
30/11/2023, 
30/12/2023</t>
  </si>
  <si>
    <t>Incumplimiento de los protocolos autorizados ante la entidad bancaria, para el proceso de pagos</t>
  </si>
  <si>
    <t>Podrían realizar pagos personas no aurizadas para tal fin y se vería reflejado en el manejo de los recursos de la entidad</t>
  </si>
  <si>
    <t>El coordinador financiero, solicita a la entidad bancaria los token para consulta de los movimientos de las cuentas corrientes de la Supervigilancia y hace entrega de los mismos, con el propósito de que los usuarios de consulta realicen la verificación de las transacciones realizadas en cada periodo. En caso de no hacerse efectiva la entrega a las personas autorizadas se solicitará la desactivación del token.
ENTREGABLE: Documento de acuso de recibido del token por parte del Ordenador del gasto y el Superintendente</t>
  </si>
  <si>
    <t>Verificar el documento de entrega de token (de la entidad financiera) y asignar por el gestor documental a cada responsable el token correspondiente.
ENTREGABLE: Documento de acuso de recibido del token por parte del Ordenador del gasto y el Superintendente</t>
  </si>
  <si>
    <t>ALIANZA INTERINSTITUCIONAL</t>
  </si>
  <si>
    <t xml:space="preserve">Coadyuvar a la entidad  en el cumplimiento de la misión institucional mediante la articulación y corresponsabilidad entre la seguridad privada y la pública, asesorando en la construcción de políticas y estrategias orientadas al logro de la seguridad ciudadana mediante la prevención y lucha contra la informalidad de los servicios vigilados.  </t>
  </si>
  <si>
    <t xml:space="preserve">Inicia con la definición de los planes de acción, anticorrupción y atención al ciudadano, de mejoramiento y de riesgos; continua  con el seguimiento de las actividades establecidas dentro del desarrollo operativo en contribución a la seguridad ciudadana del territorio Colombiano y finalizando con la implementación de las acciones de mejora continua. </t>
  </si>
  <si>
    <t>Descripción del Control</t>
  </si>
  <si>
    <t xml:space="preserve">RC Posibilidad de recibir o solicitar cualquier dádiva o beneficio a nombre propio o de terceros por fuga, modificación u omisión de información reservada. </t>
  </si>
  <si>
    <t>Fuga u omisión de información por parte de los funcionarios que realizan el procedimiento con el propósito de favorecer a terceros.</t>
  </si>
  <si>
    <t>Vinculación de personas, grupos o economías con antecedentes penales y requerimientos judiciales y/o al margen de la ley a los servicios vigilados autorizados por la entidad.</t>
  </si>
  <si>
    <t>El líder del proceso anualmente socializa al personal que integran el Grupo de Asesoría y Coordinación Interinstitucional, el documento "Declaración de confidencialidad de  la información a servidor público de la Policía Nacional", con el fin de concientizar a los funcionarios sobre la responsabilidad y compromiso con la seguridad de la información. ENTREGABLE: acta de reunión y la lista de asistencia.</t>
  </si>
  <si>
    <t>Firma anual del documento "Declaración de confidencialidad de  la información a servidor público de la Policía Nacional" por parte de los funcionarios del Grupo de Alianza y Coordinación Interinstitucional, en el cual se comprometen a comprender e interiorizar las políticas de la seguridad de la información. ENTREGABLE: acta de reunión y la lista de asistencia.</t>
  </si>
  <si>
    <t>Alianza Interintitucional</t>
  </si>
  <si>
    <t>Desconocimiento del proceso y procedimiento, para la administración de la Información.</t>
  </si>
  <si>
    <t xml:space="preserve">Errores en la gestión de los procesos y procedimientos de la entidad          
'Afectación de la imagen institucional. </t>
  </si>
  <si>
    <t>El líder del proceso semestralmente realiza una sensibilización al personal del grupo GACIN sobre el procedimiento "Consulta de antecedentes penales y requerimientos judiciales", y/o temas referentes de integridad, con el propósito de apropiar el procedimiento y minimizar la ocurrencia de errores, en el desarrollo del mismo, y concientizar al personal en buenos comportamientos. ENTREGABLE: Actas de reunión  y lista de asistencia.</t>
  </si>
  <si>
    <t>Realizar anualmente tres (3) sensibilizaciones a los  funcionarios del grupo GACIN, en temas de buen comportamiento así: (01) Código de Integridad del Servidor Publico, (01) Política Integral de Transparencia Policial, (01) Código de integridad de la SuperVigilancia, con el propósito de apropiar los lineamientos y evitar la materialización del riesgo. ENTREGABLE: Actas de reunión  y lista de asistencia.</t>
  </si>
  <si>
    <t>20/06/2023
20/08/2023
20/12/2023</t>
  </si>
  <si>
    <t>30/06/2023
31/08/2023
31/12/2023</t>
  </si>
  <si>
    <t xml:space="preserve">GESTIÓN DE LA OPERACIÓN </t>
  </si>
  <si>
    <t>Adelantar las actividades pertinentes a resolver los trámites relacionados con los servicios de vigilancia y seguridad privada y demás requerimientos de los usuarios para verificar que los prestadores de estos servicios tengan la capacidad e idoneidad suficiente para su ejercicio, tomando como referencia las normas constitucionales, legales y las referentes a la vigilancia y seguridad privada en el país.</t>
  </si>
  <si>
    <t>Este proceso comienza con la recepción de la solicitud del trámite, con documentos adjuntos y demás requerimientos de los usuarios, hasta la radicación de salida, según corresponda y termina con la asignación del expediente para la notificación y/o comunicación por parte del área encargada.</t>
  </si>
  <si>
    <t>RC Posibilidad de afectación reputacional por recibir o solicitar cualquier dádiva o beneficio a nombre propio o de terceros con el fin de imposibilitar y/o conceder una licencia o permiso</t>
  </si>
  <si>
    <t>Demoras en el trámite de las solicitudes de los usuarios conllevan a prácticas no eticas.</t>
  </si>
  <si>
    <t>Emisión de actos administrativos cuya decisión de fondo no corresponde al cumplimiento de unos requisitos previamente establecidos.
Afectación de la imagen institucional.</t>
  </si>
  <si>
    <t>Los coordinadores de grupo  cada vez que ingresa un colaborador nuevo con el proposito de afianzar los valores definidos en codigo deintegridad de la entidad le solicita a traves de correo electronico realizar el curso de Induccion y reinduccion disponible en la Intranet  y presentar el respectivo certificado. ENTREGABLE: Correo electronico</t>
  </si>
  <si>
    <t>Probabilidad</t>
  </si>
  <si>
    <t xml:space="preserve">Realizar  jornada de  socializacion del Código de Integridad al grupo de colaboradores que hacen parte de la Delegada para la Operación. ENTREGABLE: Acta de asistencia </t>
  </si>
  <si>
    <t>Gestión de la Operación</t>
  </si>
  <si>
    <t>Posible desconocimiento de la normatividad aplicable a los tramites. 
Posible fuga de informacion por parte de quienes hagan uso de la herramienta con el proposito de favorecer a terceros
Inadecuadas aplicación de los procedimientos establecidos</t>
  </si>
  <si>
    <t>habeas data (datos sensibles)
Afectación de la imagen institucional.
'Investigaciones disciplinarias.
'Investigaciones disciplinarias.</t>
  </si>
  <si>
    <t xml:space="preserve">Los Coordinadores y la Delagada para la Operación cada vez que se expiden actos administrativos con el proposito de validar el adecuado procedimiento, relacionado con AUTORIZACIONES, ACREDITACIONES, PERMISOS Y LICENCIAS realizan la revisión  de los actos administrativos y/o comunicaciones oficiales proyectados por los profesionales antes de ser tramitadas en el Gestor Documental. ENTREGABLE: Registros  de trazabilidad en el  aplicativo Esigna. </t>
  </si>
  <si>
    <t>RC Posibilidad de afectación reputacional por favorecimiento a terceros mediante la expedicion de decisiones de fondo, por amiguismo o tráfico de influencias.</t>
  </si>
  <si>
    <t>Emisión de actos administrativos cuya decsión de fondo no corresponde al cumplimiento de unos requisitos previamente establecidos.
Afectación de la imagen institucional.</t>
  </si>
  <si>
    <t>Realizar  jornadas de  socializacion del Código de Integridad al grupo de colaboradores que hacen parte de la Delegada para la Operación.  ENTREGABLE: Acta de asistencia.</t>
  </si>
  <si>
    <t>30/06/2022
30/09/2022</t>
  </si>
  <si>
    <t xml:space="preserve">Posible desconocimiento de la normatividad aplicable a los tramites. 
Posible fuga de informacion por parte de quienes hagan uso de la herramienta con el proposito de favorecer a terceros
Inadecuadas políticas de operación en los procedimientos </t>
  </si>
  <si>
    <t>Investigaciones disciplinarias.</t>
  </si>
  <si>
    <t xml:space="preserve">Los Coordinadores y la Delagada para la Operación cada vez que se expiden actos administrativos con el proposito de validar el adecuado procedimiento la revision  de los actos administrativos y/o comunicaciones oficiales proyectados por los profesionales, conforme con lo establecido en el procedimiento AUTORIZACIONES, ACREDITACIONES, PERMISOS Y LICENCIAS. ENTREGABLE Registros en Esigna. </t>
  </si>
  <si>
    <t>Realizar jornada de  socializacion del Código de Integridad al grupo de colaboradores que hacen parte de la Delegada para la Operación.  ENTREGABLE: Acta de asistencia.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</si>
</sst>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Calibri"/>
      <family val="2"/>
      <scheme val="minor"/>
    </font>
    <font>
      <sz val="9"/>
      <color theme="1"/>
      <name val="Montserrat"/>
    </font>
    <font>
      <b/>
      <sz val="16"/>
      <color theme="4"/>
      <name val="Montserrat"/>
    </font>
    <font>
      <b/>
      <sz val="9"/>
      <color theme="0"/>
      <name val="Montserrat"/>
    </font>
    <font>
      <sz val="11"/>
      <color theme="1"/>
      <name val="Montserrat"/>
    </font>
    <font>
      <sz val="9"/>
      <name val="Montserrat"/>
    </font>
    <font>
      <sz val="8"/>
      <color theme="1"/>
      <name val="Montserrat"/>
    </font>
    <font>
      <sz val="9"/>
      <color rgb="FF0070C0"/>
      <name val="Montserrat"/>
    </font>
    <font>
      <sz val="9"/>
      <color rgb="FFFF0000"/>
      <name val="Montserrat"/>
    </font>
    <font>
      <b/>
      <sz val="9"/>
      <color indexed="81"/>
      <name val="Tahoma"/>
      <family val="2"/>
    </font>
    <font>
      <sz val="9"/>
      <color indexed="81"/>
      <name val="Tahoma"/>
      <family val="2"/>
    </font>
    <font>
      <b/>
      <sz val="9"/>
      <color theme="1"/>
      <name val="Montserrat"/>
    </font>
    <font>
      <sz val="10"/>
      <name val="Verdana"/>
      <family val="2"/>
    </font>
  </fonts>
  <fills count="7">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8" tint="0.79998168889431442"/>
        <bgColor indexed="64"/>
      </patternFill>
    </fill>
  </fills>
  <borders count="19">
    <border>
      <left/>
      <right/>
      <top/>
      <bottom/>
      <diagonal/>
    </border>
    <border>
      <left style="dotted">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15">
    <xf numFmtId="0" fontId="0" fillId="0" borderId="0" xfId="0"/>
    <xf numFmtId="0" fontId="2" fillId="0" borderId="0" xfId="0" applyFont="1" applyProtection="1">
      <protection locked="0"/>
    </xf>
    <xf numFmtId="0" fontId="2" fillId="3" borderId="0" xfId="0" applyFont="1" applyFill="1" applyAlignment="1">
      <alignment vertical="center"/>
    </xf>
    <xf numFmtId="0" fontId="2" fillId="3" borderId="0" xfId="0" applyFont="1" applyFill="1"/>
    <xf numFmtId="0" fontId="2" fillId="3" borderId="0" xfId="0" applyFont="1" applyFill="1" applyAlignment="1">
      <alignment horizontal="center"/>
    </xf>
    <xf numFmtId="0" fontId="2" fillId="0" borderId="0" xfId="0" applyFont="1" applyAlignment="1" applyProtection="1">
      <alignment horizontal="center"/>
      <protection locked="0"/>
    </xf>
    <xf numFmtId="0" fontId="5" fillId="0" borderId="0" xfId="0" applyFont="1" applyProtection="1">
      <protection locked="0"/>
    </xf>
    <xf numFmtId="0" fontId="4" fillId="4" borderId="10"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10" xfId="0" applyFont="1" applyBorder="1" applyAlignment="1" applyProtection="1">
      <alignment vertical="center" wrapText="1"/>
      <protection locked="0"/>
    </xf>
    <xf numFmtId="9" fontId="2" fillId="6" borderId="10" xfId="1" applyFont="1" applyFill="1" applyBorder="1" applyAlignment="1" applyProtection="1">
      <alignment horizontal="center" vertical="center"/>
    </xf>
    <xf numFmtId="0" fontId="2" fillId="0" borderId="10" xfId="0" applyFont="1" applyBorder="1" applyAlignment="1" applyProtection="1">
      <alignment horizontal="center" vertical="center"/>
      <protection locked="0"/>
    </xf>
    <xf numFmtId="0" fontId="2" fillId="0" borderId="10" xfId="0" applyFont="1" applyBorder="1" applyAlignment="1" applyProtection="1">
      <alignment horizontal="left" vertical="center" wrapText="1"/>
      <protection locked="0"/>
    </xf>
    <xf numFmtId="0" fontId="2" fillId="6" borderId="10" xfId="0" applyFont="1" applyFill="1" applyBorder="1" applyAlignment="1">
      <alignment horizontal="center" vertical="center" wrapText="1"/>
    </xf>
    <xf numFmtId="0" fontId="2" fillId="0" borderId="10" xfId="0" applyFont="1" applyBorder="1" applyAlignment="1" applyProtection="1">
      <alignment horizontal="center" vertical="center" wrapText="1"/>
      <protection locked="0"/>
    </xf>
    <xf numFmtId="9" fontId="2" fillId="6" borderId="10" xfId="1" applyFont="1" applyFill="1" applyBorder="1" applyAlignment="1" applyProtection="1">
      <alignment horizontal="center" vertical="center" wrapText="1"/>
    </xf>
    <xf numFmtId="14" fontId="2" fillId="0" borderId="10" xfId="0" applyNumberFormat="1" applyFont="1" applyBorder="1" applyAlignment="1" applyProtection="1">
      <alignment horizontal="center" vertical="center" wrapText="1"/>
      <protection locked="0"/>
    </xf>
    <xf numFmtId="0" fontId="2" fillId="0" borderId="13" xfId="0" applyFont="1" applyBorder="1" applyAlignment="1" applyProtection="1">
      <alignment vertical="center" wrapText="1"/>
      <protection locked="0"/>
    </xf>
    <xf numFmtId="14" fontId="2" fillId="0" borderId="10" xfId="0" applyNumberFormat="1" applyFont="1" applyBorder="1" applyAlignment="1" applyProtection="1">
      <alignment horizontal="center" vertical="center"/>
      <protection locked="0"/>
    </xf>
    <xf numFmtId="0" fontId="6" fillId="0" borderId="10" xfId="0" quotePrefix="1" applyFont="1" applyBorder="1" applyAlignment="1" applyProtection="1">
      <alignment vertical="center" wrapText="1"/>
      <protection locked="0"/>
    </xf>
    <xf numFmtId="0" fontId="2" fillId="3" borderId="0" xfId="0" applyFont="1" applyFill="1" applyAlignment="1" applyProtection="1">
      <alignment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vertical="center" wrapText="1"/>
      <protection locked="0"/>
    </xf>
    <xf numFmtId="0" fontId="7" fillId="6" borderId="0" xfId="0" applyFont="1" applyFill="1" applyAlignment="1">
      <alignment horizontal="center" vertical="center" wrapText="1"/>
    </xf>
    <xf numFmtId="0" fontId="7" fillId="0" borderId="0" xfId="0" applyFont="1" applyAlignment="1" applyProtection="1">
      <alignment horizontal="center" vertical="center" wrapText="1"/>
      <protection locked="0"/>
    </xf>
    <xf numFmtId="9" fontId="7" fillId="6" borderId="0" xfId="1" applyFont="1" applyFill="1" applyBorder="1" applyAlignment="1" applyProtection="1">
      <alignment horizontal="center" vertical="center" wrapText="1"/>
    </xf>
    <xf numFmtId="14" fontId="2" fillId="0" borderId="0" xfId="0" applyNumberFormat="1" applyFont="1" applyAlignment="1" applyProtection="1">
      <alignment vertical="center"/>
      <protection locked="0"/>
    </xf>
    <xf numFmtId="0" fontId="2" fillId="0" borderId="0" xfId="0" applyFont="1" applyAlignment="1" applyProtection="1">
      <alignment horizontal="center" vertical="center" wrapText="1"/>
      <protection locked="0"/>
    </xf>
    <xf numFmtId="0" fontId="2" fillId="3" borderId="0" xfId="0" quotePrefix="1" applyFont="1" applyFill="1" applyAlignment="1" applyProtection="1">
      <alignment vertical="center" wrapText="1"/>
      <protection locked="0"/>
    </xf>
    <xf numFmtId="0" fontId="6" fillId="3" borderId="0" xfId="0" applyFont="1" applyFill="1" applyAlignment="1" applyProtection="1">
      <alignment vertical="center" wrapText="1"/>
      <protection locked="0"/>
    </xf>
    <xf numFmtId="14" fontId="2" fillId="3" borderId="0" xfId="0" applyNumberFormat="1" applyFont="1" applyFill="1" applyAlignment="1" applyProtection="1">
      <alignment vertical="center"/>
      <protection locked="0"/>
    </xf>
    <xf numFmtId="0" fontId="2" fillId="0" borderId="0" xfId="0" quotePrefix="1" applyFont="1" applyAlignment="1" applyProtection="1">
      <alignment vertical="center" wrapText="1"/>
      <protection locked="0"/>
    </xf>
    <xf numFmtId="0" fontId="2" fillId="0" borderId="0" xfId="0" applyFont="1" applyAlignment="1" applyProtection="1">
      <alignment wrapText="1"/>
      <protection locked="0"/>
    </xf>
    <xf numFmtId="0" fontId="2" fillId="0" borderId="0" xfId="0" applyFont="1"/>
    <xf numFmtId="0" fontId="9" fillId="0" borderId="0" xfId="0" applyFont="1" applyProtection="1">
      <protection locked="0"/>
    </xf>
    <xf numFmtId="0" fontId="2" fillId="5" borderId="10" xfId="0" applyFont="1" applyFill="1" applyBorder="1" applyAlignment="1">
      <alignment horizontal="center" vertical="center"/>
    </xf>
    <xf numFmtId="0" fontId="2" fillId="6" borderId="10" xfId="0" applyFont="1" applyFill="1" applyBorder="1" applyAlignment="1">
      <alignment horizontal="center" vertical="center"/>
    </xf>
    <xf numFmtId="0" fontId="2" fillId="0" borderId="0" xfId="0" applyFont="1" applyAlignment="1" applyProtection="1">
      <alignment horizontal="left" vertical="center" wrapText="1"/>
      <protection locked="0"/>
    </xf>
    <xf numFmtId="14" fontId="2" fillId="0" borderId="0" xfId="0" applyNumberFormat="1"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center" vertical="center" wrapText="1"/>
      <protection locked="0"/>
    </xf>
    <xf numFmtId="0" fontId="6" fillId="0" borderId="10" xfId="0" applyFont="1" applyBorder="1" applyAlignment="1" applyProtection="1">
      <alignment vertical="center" wrapText="1"/>
      <protection locked="0"/>
    </xf>
    <xf numFmtId="0" fontId="2" fillId="0" borderId="10" xfId="0" quotePrefix="1" applyFont="1" applyBorder="1" applyAlignment="1" applyProtection="1">
      <alignment vertical="center" wrapText="1"/>
      <protection locked="0"/>
    </xf>
    <xf numFmtId="0" fontId="6" fillId="0" borderId="10" xfId="0" applyFont="1" applyBorder="1" applyAlignment="1" applyProtection="1">
      <alignment horizontal="left" vertical="top" wrapText="1"/>
      <protection locked="0"/>
    </xf>
    <xf numFmtId="0" fontId="2" fillId="0" borderId="11" xfId="0" applyFont="1" applyBorder="1" applyAlignment="1" applyProtection="1">
      <alignment horizontal="center" vertical="center" wrapText="1"/>
      <protection locked="0"/>
    </xf>
    <xf numFmtId="0" fontId="2" fillId="6" borderId="11" xfId="0" applyFont="1" applyFill="1" applyBorder="1" applyAlignment="1">
      <alignment horizontal="center" vertical="center" wrapText="1"/>
    </xf>
    <xf numFmtId="9" fontId="2" fillId="6" borderId="11" xfId="1" applyFont="1" applyFill="1" applyBorder="1" applyAlignment="1" applyProtection="1">
      <alignment horizontal="center" vertical="center" wrapText="1"/>
    </xf>
    <xf numFmtId="0" fontId="2" fillId="0" borderId="11" xfId="0" applyFont="1" applyBorder="1" applyAlignment="1" applyProtection="1">
      <alignment vertical="center" wrapText="1"/>
      <protection locked="0"/>
    </xf>
    <xf numFmtId="14" fontId="2" fillId="0" borderId="11" xfId="0" applyNumberFormat="1" applyFont="1" applyBorder="1" applyAlignment="1" applyProtection="1">
      <alignment horizontal="center" vertical="center" wrapText="1"/>
      <protection locked="0"/>
    </xf>
    <xf numFmtId="0" fontId="2" fillId="0" borderId="17" xfId="0" applyFont="1" applyBorder="1" applyAlignment="1" applyProtection="1">
      <alignment vertical="center" wrapText="1"/>
      <protection locked="0"/>
    </xf>
    <xf numFmtId="0" fontId="2" fillId="0" borderId="10" xfId="0" applyFont="1" applyBorder="1" applyAlignment="1" applyProtection="1">
      <alignment horizontal="justify" vertical="center" wrapText="1"/>
      <protection locked="0"/>
    </xf>
    <xf numFmtId="0" fontId="2" fillId="6" borderId="0" xfId="0" applyFont="1" applyFill="1" applyAlignment="1">
      <alignment vertical="center"/>
    </xf>
    <xf numFmtId="9" fontId="2" fillId="6" borderId="0" xfId="1" applyFont="1" applyFill="1" applyBorder="1" applyAlignment="1" applyProtection="1">
      <alignment vertical="center"/>
    </xf>
    <xf numFmtId="0" fontId="2" fillId="6" borderId="0" xfId="0" applyFont="1" applyFill="1" applyAlignment="1">
      <alignment horizontal="center" vertical="center" wrapText="1"/>
    </xf>
    <xf numFmtId="9" fontId="2" fillId="6" borderId="0" xfId="1" applyFont="1" applyFill="1" applyBorder="1" applyAlignment="1" applyProtection="1">
      <alignment horizontal="center" vertical="center" wrapText="1"/>
    </xf>
    <xf numFmtId="0" fontId="2" fillId="0" borderId="13" xfId="0" applyFont="1" applyBorder="1" applyAlignment="1" applyProtection="1">
      <alignment horizontal="center" vertical="center" wrapText="1"/>
      <protection locked="0"/>
    </xf>
    <xf numFmtId="0" fontId="13" fillId="0" borderId="0" xfId="0" applyFont="1" applyAlignment="1">
      <alignment vertical="center"/>
    </xf>
    <xf numFmtId="0" fontId="8" fillId="0" borderId="0" xfId="0" applyFont="1" applyAlignment="1" applyProtection="1">
      <alignment horizontal="center" wrapText="1"/>
      <protection locked="0"/>
    </xf>
    <xf numFmtId="0" fontId="8" fillId="0" borderId="0" xfId="0" applyFont="1" applyAlignment="1" applyProtection="1">
      <alignment horizontal="center"/>
      <protection locked="0"/>
    </xf>
    <xf numFmtId="0" fontId="2" fillId="6" borderId="10" xfId="0" applyFont="1" applyFill="1" applyBorder="1" applyAlignment="1">
      <alignment horizontal="center" vertical="center"/>
    </xf>
    <xf numFmtId="9" fontId="2" fillId="6" borderId="10" xfId="1" applyFont="1" applyFill="1" applyBorder="1" applyAlignment="1" applyProtection="1">
      <alignment horizontal="center" vertical="center"/>
    </xf>
    <xf numFmtId="0" fontId="2" fillId="6" borderId="11" xfId="0" applyFont="1" applyFill="1" applyBorder="1" applyAlignment="1">
      <alignment horizontal="center" vertical="center"/>
    </xf>
    <xf numFmtId="0" fontId="2" fillId="6" borderId="12" xfId="0" applyFont="1" applyFill="1" applyBorder="1" applyAlignment="1">
      <alignment horizontal="center" vertical="center"/>
    </xf>
    <xf numFmtId="0" fontId="4" fillId="4" borderId="2"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wrapText="1"/>
      <protection locked="0"/>
    </xf>
    <xf numFmtId="0" fontId="2" fillId="5" borderId="10" xfId="0" applyFont="1" applyFill="1" applyBorder="1" applyAlignment="1">
      <alignment horizontal="center" vertical="center"/>
    </xf>
    <xf numFmtId="0" fontId="4" fillId="4" borderId="8"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textRotation="90" wrapText="1"/>
      <protection locked="0"/>
    </xf>
    <xf numFmtId="0" fontId="4" fillId="4" borderId="11" xfId="0" applyFont="1" applyFill="1" applyBorder="1" applyAlignment="1" applyProtection="1">
      <alignment horizontal="center" vertical="center" textRotation="90" wrapText="1"/>
      <protection locked="0"/>
    </xf>
    <xf numFmtId="0" fontId="4" fillId="4" borderId="14" xfId="0" applyFont="1" applyFill="1" applyBorder="1" applyAlignment="1" applyProtection="1">
      <alignment horizontal="center" vertical="center" textRotation="90" wrapText="1"/>
      <protection locked="0"/>
    </xf>
    <xf numFmtId="0" fontId="4" fillId="4" borderId="3" xfId="0" applyFont="1" applyFill="1" applyBorder="1" applyAlignment="1" applyProtection="1">
      <alignment horizontal="center" vertical="center" textRotation="90" wrapText="1"/>
      <protection locked="0"/>
    </xf>
    <xf numFmtId="0" fontId="4" fillId="4" borderId="7"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center" vertical="center" textRotation="90" wrapText="1"/>
      <protection locked="0"/>
    </xf>
    <xf numFmtId="0" fontId="4" fillId="4" borderId="12" xfId="0" applyFont="1" applyFill="1" applyBorder="1" applyAlignment="1" applyProtection="1">
      <alignment horizontal="center" vertical="center" textRotation="90" wrapText="1"/>
      <protection locked="0"/>
    </xf>
    <xf numFmtId="0" fontId="4" fillId="4" borderId="4"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2" fillId="3" borderId="1" xfId="0" applyFont="1" applyFill="1" applyBorder="1" applyAlignment="1" applyProtection="1">
      <alignment vertical="center" wrapText="1"/>
      <protection locked="0"/>
    </xf>
    <xf numFmtId="0" fontId="3" fillId="0" borderId="0" xfId="0" applyFont="1" applyAlignment="1" applyProtection="1">
      <alignment horizontal="center" vertical="center"/>
      <protection locked="0"/>
    </xf>
    <xf numFmtId="0" fontId="2" fillId="6" borderId="0" xfId="0" applyFont="1" applyFill="1" applyAlignment="1">
      <alignment horizontal="center" vertical="center"/>
    </xf>
    <xf numFmtId="9" fontId="2" fillId="6" borderId="0" xfId="1" applyFont="1" applyFill="1" applyBorder="1" applyAlignment="1" applyProtection="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5" borderId="0" xfId="0" applyFont="1" applyFill="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4" xfId="0" applyFont="1" applyFill="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9" fontId="2" fillId="6" borderId="11" xfId="1" applyFont="1" applyFill="1" applyBorder="1" applyAlignment="1" applyProtection="1">
      <alignment horizontal="center" vertical="center"/>
    </xf>
    <xf numFmtId="9" fontId="2" fillId="6" borderId="12" xfId="1" applyFont="1" applyFill="1" applyBorder="1" applyAlignment="1" applyProtection="1">
      <alignment horizontal="center" vertical="center"/>
    </xf>
    <xf numFmtId="9" fontId="2" fillId="6" borderId="14" xfId="1" applyFont="1" applyFill="1" applyBorder="1" applyAlignment="1" applyProtection="1">
      <alignment horizontal="center" vertical="center"/>
    </xf>
    <xf numFmtId="0" fontId="2" fillId="6" borderId="14" xfId="0" applyFont="1" applyFill="1" applyBorder="1" applyAlignment="1">
      <alignment horizontal="center" vertical="center"/>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2" xfId="0" applyFont="1" applyBorder="1" applyAlignment="1" applyProtection="1">
      <alignment horizontal="left" vertical="center" wrapText="1"/>
      <protection locked="0"/>
    </xf>
    <xf numFmtId="3" fontId="2" fillId="0" borderId="10" xfId="0" applyNumberFormat="1" applyFont="1" applyBorder="1" applyAlignment="1" applyProtection="1">
      <alignment horizontal="center" vertical="center" wrapText="1"/>
      <protection locked="0"/>
    </xf>
  </cellXfs>
  <cellStyles count="2">
    <cellStyle name="Normal" xfId="0" builtinId="0"/>
    <cellStyle name="Porcentaje" xfId="1" builtinId="5"/>
  </cellStyles>
  <dxfs count="153">
    <dxf>
      <fill>
        <patternFill>
          <bgColor theme="7"/>
        </patternFill>
      </fill>
    </dxf>
    <dxf>
      <fill>
        <patternFill>
          <bgColor rgb="FF00B050"/>
        </patternFill>
      </fill>
    </dxf>
    <dxf>
      <fill>
        <patternFill>
          <bgColor theme="9"/>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7"/>
        </patternFill>
      </fill>
    </dxf>
    <dxf>
      <fill>
        <patternFill>
          <bgColor theme="9"/>
        </patternFill>
      </fill>
    </dxf>
    <dxf>
      <fill>
        <patternFill>
          <bgColor rgb="FF00B050"/>
        </patternFill>
      </fill>
    </dxf>
    <dxf>
      <fill>
        <patternFill>
          <bgColor rgb="FF00B050"/>
        </patternFill>
      </fill>
    </dxf>
    <dxf>
      <fill>
        <patternFill>
          <bgColor rgb="FFFFFF00"/>
        </patternFill>
      </fill>
    </dxf>
    <dxf>
      <fill>
        <patternFill>
          <bgColor theme="5"/>
        </patternFill>
      </fill>
    </dxf>
    <dxf>
      <fill>
        <patternFill>
          <bgColor rgb="FFC00000"/>
        </patternFill>
      </fill>
    </dxf>
    <dxf>
      <fill>
        <patternFill>
          <bgColor rgb="FFFF0000"/>
        </patternFill>
      </fill>
    </dxf>
    <dxf>
      <fill>
        <patternFill>
          <bgColor rgb="FFFFFF00"/>
        </patternFill>
      </fill>
    </dxf>
    <dxf>
      <fill>
        <patternFill>
          <bgColor rgb="FFFFC000"/>
        </patternFill>
      </fill>
    </dxf>
    <dxf>
      <fill>
        <patternFill>
          <bgColor theme="7"/>
        </patternFill>
      </fill>
    </dxf>
    <dxf>
      <fill>
        <patternFill>
          <bgColor rgb="FF00B050"/>
        </patternFill>
      </fill>
    </dxf>
    <dxf>
      <fill>
        <patternFill>
          <bgColor theme="9"/>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7"/>
        </patternFill>
      </fill>
    </dxf>
    <dxf>
      <fill>
        <patternFill>
          <bgColor theme="9"/>
        </patternFill>
      </fill>
    </dxf>
    <dxf>
      <fill>
        <patternFill>
          <bgColor rgb="FF00B050"/>
        </patternFill>
      </fill>
    </dxf>
    <dxf>
      <fill>
        <patternFill>
          <bgColor rgb="FF00B050"/>
        </patternFill>
      </fill>
    </dxf>
    <dxf>
      <fill>
        <patternFill>
          <bgColor rgb="FFFFFF00"/>
        </patternFill>
      </fill>
    </dxf>
    <dxf>
      <fill>
        <patternFill>
          <bgColor theme="5"/>
        </patternFill>
      </fill>
    </dxf>
    <dxf>
      <fill>
        <patternFill>
          <bgColor rgb="FFC00000"/>
        </patternFill>
      </fill>
    </dxf>
    <dxf>
      <fill>
        <patternFill>
          <bgColor rgb="FFFF0000"/>
        </patternFill>
      </fill>
    </dxf>
    <dxf>
      <fill>
        <patternFill>
          <bgColor rgb="FFFFFF00"/>
        </patternFill>
      </fill>
    </dxf>
    <dxf>
      <fill>
        <patternFill>
          <bgColor rgb="FFFFC000"/>
        </patternFill>
      </fill>
    </dxf>
    <dxf>
      <fill>
        <patternFill>
          <bgColor theme="7"/>
        </patternFill>
      </fill>
    </dxf>
    <dxf>
      <fill>
        <patternFill>
          <bgColor rgb="FF00B050"/>
        </patternFill>
      </fill>
    </dxf>
    <dxf>
      <fill>
        <patternFill>
          <bgColor theme="9"/>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7"/>
        </patternFill>
      </fill>
    </dxf>
    <dxf>
      <fill>
        <patternFill>
          <bgColor theme="9"/>
        </patternFill>
      </fill>
    </dxf>
    <dxf>
      <fill>
        <patternFill>
          <bgColor rgb="FF00B050"/>
        </patternFill>
      </fill>
    </dxf>
    <dxf>
      <fill>
        <patternFill>
          <bgColor rgb="FF00B050"/>
        </patternFill>
      </fill>
    </dxf>
    <dxf>
      <fill>
        <patternFill>
          <bgColor rgb="FFFFFF00"/>
        </patternFill>
      </fill>
    </dxf>
    <dxf>
      <fill>
        <patternFill>
          <bgColor theme="5"/>
        </patternFill>
      </fill>
    </dxf>
    <dxf>
      <fill>
        <patternFill>
          <bgColor rgb="FFC00000"/>
        </patternFill>
      </fill>
    </dxf>
    <dxf>
      <fill>
        <patternFill>
          <bgColor rgb="FFFF0000"/>
        </patternFill>
      </fill>
    </dxf>
    <dxf>
      <fill>
        <patternFill>
          <bgColor rgb="FFFFFF00"/>
        </patternFill>
      </fill>
    </dxf>
    <dxf>
      <fill>
        <patternFill>
          <bgColor rgb="FFFFC000"/>
        </patternFill>
      </fill>
    </dxf>
    <dxf>
      <fill>
        <patternFill>
          <bgColor theme="7"/>
        </patternFill>
      </fill>
    </dxf>
    <dxf>
      <fill>
        <patternFill>
          <bgColor rgb="FF00B050"/>
        </patternFill>
      </fill>
    </dxf>
    <dxf>
      <fill>
        <patternFill>
          <bgColor theme="9"/>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7"/>
        </patternFill>
      </fill>
    </dxf>
    <dxf>
      <fill>
        <patternFill>
          <bgColor theme="9"/>
        </patternFill>
      </fill>
    </dxf>
    <dxf>
      <fill>
        <patternFill>
          <bgColor rgb="FF00B050"/>
        </patternFill>
      </fill>
    </dxf>
    <dxf>
      <fill>
        <patternFill>
          <bgColor rgb="FF00B050"/>
        </patternFill>
      </fill>
    </dxf>
    <dxf>
      <fill>
        <patternFill>
          <bgColor rgb="FFFFFF00"/>
        </patternFill>
      </fill>
    </dxf>
    <dxf>
      <fill>
        <patternFill>
          <bgColor theme="5"/>
        </patternFill>
      </fill>
    </dxf>
    <dxf>
      <fill>
        <patternFill>
          <bgColor rgb="FFC00000"/>
        </patternFill>
      </fill>
    </dxf>
    <dxf>
      <fill>
        <patternFill>
          <bgColor rgb="FFFF0000"/>
        </patternFill>
      </fill>
    </dxf>
    <dxf>
      <fill>
        <patternFill>
          <bgColor rgb="FFFFFF00"/>
        </patternFill>
      </fill>
    </dxf>
    <dxf>
      <fill>
        <patternFill>
          <bgColor rgb="FFFFC000"/>
        </patternFill>
      </fill>
    </dxf>
    <dxf>
      <fill>
        <patternFill>
          <bgColor theme="7"/>
        </patternFill>
      </fill>
    </dxf>
    <dxf>
      <fill>
        <patternFill>
          <bgColor rgb="FF00B050"/>
        </patternFill>
      </fill>
    </dxf>
    <dxf>
      <fill>
        <patternFill>
          <bgColor theme="9"/>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7"/>
        </patternFill>
      </fill>
    </dxf>
    <dxf>
      <fill>
        <patternFill>
          <bgColor theme="9"/>
        </patternFill>
      </fill>
    </dxf>
    <dxf>
      <fill>
        <patternFill>
          <bgColor rgb="FF00B050"/>
        </patternFill>
      </fill>
    </dxf>
    <dxf>
      <fill>
        <patternFill>
          <bgColor rgb="FF00B050"/>
        </patternFill>
      </fill>
    </dxf>
    <dxf>
      <fill>
        <patternFill>
          <bgColor rgb="FFFFFF00"/>
        </patternFill>
      </fill>
    </dxf>
    <dxf>
      <fill>
        <patternFill>
          <bgColor theme="5"/>
        </patternFill>
      </fill>
    </dxf>
    <dxf>
      <fill>
        <patternFill>
          <bgColor rgb="FFC00000"/>
        </patternFill>
      </fill>
    </dxf>
    <dxf>
      <fill>
        <patternFill>
          <bgColor rgb="FFFF0000"/>
        </patternFill>
      </fill>
    </dxf>
    <dxf>
      <fill>
        <patternFill>
          <bgColor rgb="FFFFFF00"/>
        </patternFill>
      </fill>
    </dxf>
    <dxf>
      <fill>
        <patternFill>
          <bgColor rgb="FFFFC000"/>
        </patternFill>
      </fill>
    </dxf>
    <dxf>
      <fill>
        <patternFill>
          <bgColor theme="7"/>
        </patternFill>
      </fill>
    </dxf>
    <dxf>
      <fill>
        <patternFill>
          <bgColor rgb="FF00B050"/>
        </patternFill>
      </fill>
    </dxf>
    <dxf>
      <fill>
        <patternFill>
          <bgColor theme="9"/>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7"/>
        </patternFill>
      </fill>
    </dxf>
    <dxf>
      <fill>
        <patternFill>
          <bgColor theme="9"/>
        </patternFill>
      </fill>
    </dxf>
    <dxf>
      <fill>
        <patternFill>
          <bgColor rgb="FF00B050"/>
        </patternFill>
      </fill>
    </dxf>
    <dxf>
      <fill>
        <patternFill>
          <bgColor rgb="FF00B050"/>
        </patternFill>
      </fill>
    </dxf>
    <dxf>
      <fill>
        <patternFill>
          <bgColor rgb="FFFFFF00"/>
        </patternFill>
      </fill>
    </dxf>
    <dxf>
      <fill>
        <patternFill>
          <bgColor theme="5"/>
        </patternFill>
      </fill>
    </dxf>
    <dxf>
      <fill>
        <patternFill>
          <bgColor rgb="FFC00000"/>
        </patternFill>
      </fill>
    </dxf>
    <dxf>
      <fill>
        <patternFill>
          <bgColor rgb="FFFF0000"/>
        </patternFill>
      </fill>
    </dxf>
    <dxf>
      <fill>
        <patternFill>
          <bgColor rgb="FFFFFF00"/>
        </patternFill>
      </fill>
    </dxf>
    <dxf>
      <fill>
        <patternFill>
          <bgColor rgb="FFFFC000"/>
        </patternFill>
      </fill>
    </dxf>
    <dxf>
      <fill>
        <patternFill>
          <bgColor theme="7"/>
        </patternFill>
      </fill>
    </dxf>
    <dxf>
      <fill>
        <patternFill>
          <bgColor rgb="FF00B050"/>
        </patternFill>
      </fill>
    </dxf>
    <dxf>
      <fill>
        <patternFill>
          <bgColor theme="9"/>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7"/>
        </patternFill>
      </fill>
    </dxf>
    <dxf>
      <fill>
        <patternFill>
          <bgColor theme="9"/>
        </patternFill>
      </fill>
    </dxf>
    <dxf>
      <fill>
        <patternFill>
          <bgColor rgb="FF00B050"/>
        </patternFill>
      </fill>
    </dxf>
    <dxf>
      <fill>
        <patternFill>
          <bgColor rgb="FF00B050"/>
        </patternFill>
      </fill>
    </dxf>
    <dxf>
      <fill>
        <patternFill>
          <bgColor rgb="FFFFFF00"/>
        </patternFill>
      </fill>
    </dxf>
    <dxf>
      <fill>
        <patternFill>
          <bgColor theme="5"/>
        </patternFill>
      </fill>
    </dxf>
    <dxf>
      <fill>
        <patternFill>
          <bgColor rgb="FFC00000"/>
        </patternFill>
      </fill>
    </dxf>
    <dxf>
      <fill>
        <patternFill>
          <bgColor rgb="FFFF0000"/>
        </patternFill>
      </fill>
    </dxf>
    <dxf>
      <fill>
        <patternFill>
          <bgColor rgb="FFFFFF00"/>
        </patternFill>
      </fill>
    </dxf>
    <dxf>
      <fill>
        <patternFill>
          <bgColor rgb="FFFFC000"/>
        </patternFill>
      </fill>
    </dxf>
    <dxf>
      <fill>
        <patternFill>
          <bgColor theme="7"/>
        </patternFill>
      </fill>
    </dxf>
    <dxf>
      <fill>
        <patternFill>
          <bgColor rgb="FF00B050"/>
        </patternFill>
      </fill>
    </dxf>
    <dxf>
      <fill>
        <patternFill>
          <bgColor theme="9"/>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7"/>
        </patternFill>
      </fill>
    </dxf>
    <dxf>
      <fill>
        <patternFill>
          <bgColor theme="9"/>
        </patternFill>
      </fill>
    </dxf>
    <dxf>
      <fill>
        <patternFill>
          <bgColor rgb="FF00B050"/>
        </patternFill>
      </fill>
    </dxf>
    <dxf>
      <fill>
        <patternFill>
          <bgColor rgb="FF00B050"/>
        </patternFill>
      </fill>
    </dxf>
    <dxf>
      <fill>
        <patternFill>
          <bgColor rgb="FFFFFF00"/>
        </patternFill>
      </fill>
    </dxf>
    <dxf>
      <fill>
        <patternFill>
          <bgColor theme="5"/>
        </patternFill>
      </fill>
    </dxf>
    <dxf>
      <fill>
        <patternFill>
          <bgColor rgb="FFC00000"/>
        </patternFill>
      </fill>
    </dxf>
    <dxf>
      <fill>
        <patternFill>
          <bgColor rgb="FFFF0000"/>
        </patternFill>
      </fill>
    </dxf>
    <dxf>
      <fill>
        <patternFill>
          <bgColor rgb="FFFFFF00"/>
        </patternFill>
      </fill>
    </dxf>
    <dxf>
      <fill>
        <patternFill>
          <bgColor rgb="FFFFC000"/>
        </patternFill>
      </fill>
    </dxf>
    <dxf>
      <fill>
        <patternFill>
          <bgColor theme="7"/>
        </patternFill>
      </fill>
    </dxf>
    <dxf>
      <fill>
        <patternFill>
          <bgColor rgb="FF00B050"/>
        </patternFill>
      </fill>
    </dxf>
    <dxf>
      <fill>
        <patternFill>
          <bgColor theme="9"/>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7"/>
        </patternFill>
      </fill>
    </dxf>
    <dxf>
      <fill>
        <patternFill>
          <bgColor theme="9"/>
        </patternFill>
      </fill>
    </dxf>
    <dxf>
      <fill>
        <patternFill>
          <bgColor rgb="FF00B050"/>
        </patternFill>
      </fill>
    </dxf>
    <dxf>
      <fill>
        <patternFill>
          <bgColor rgb="FF00B050"/>
        </patternFill>
      </fill>
    </dxf>
    <dxf>
      <fill>
        <patternFill>
          <bgColor rgb="FFFFFF00"/>
        </patternFill>
      </fill>
    </dxf>
    <dxf>
      <fill>
        <patternFill>
          <bgColor theme="5"/>
        </patternFill>
      </fill>
    </dxf>
    <dxf>
      <fill>
        <patternFill>
          <bgColor rgb="FFC00000"/>
        </patternFill>
      </fill>
    </dxf>
    <dxf>
      <fill>
        <patternFill>
          <bgColor rgb="FFFF0000"/>
        </patternFill>
      </fill>
    </dxf>
    <dxf>
      <fill>
        <patternFill>
          <bgColor rgb="FFFFFF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ivera\OneDrive%20-%20Superintendencia%20de%20Vigilancia\Documentos%20-%20copia\2023\PAAC\MAPAS%20DE%20RIESGOS%20CORRUPCION\MATRIZ%20RIEGOS%20DE%20CORRUPCION%20ALIANAZA%20INTERINSTITUCIONAL.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MATRIZ%20RIESGOS%20CORRUPCI&#211;N%20GESTI&#211;N%20DE%20LA%20OPERACI&#211;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rivera\OneDrive%20-%20Superintendencia%20de%20Vigilancia\Documentos%20-%20copia\2023\PAAC\MAPAS%20DE%20RIESGOS%20CORRUPCION\MATRIZ%20RIEGOS%20DE%20CORRUPCION%20CONTRATACI&#211;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rivera\OneDrive%20-%20Superintendencia%20de%20Vigilancia\Documentos%20-%20copia\2023\PAAC\MAPAS%20DE%20RIESGOS%20CORRUPCION\MATRIZ%20RIEGOS%20DE%20CORRUPCION%20INSP%20CONTROL%20Y%20VIGILANC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rivera\OneDrive%20-%20Superintendencia%20de%20Vigilancia\Documentos%20-%20copia\2023\PAAC\MAPAS%20DE%20RIESGOS%20CORRUPCION\MATRIZ%20RIEGOS%20DE%20CORRUPCION.%20GESTION%20DOCUMENT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rivera\OneDrive%20-%20Superintendencia%20de%20Vigilancia\Documentos%20-%20copia\2023\PAAC\MAPAS%20DE%20RIESGOS%20CORRUPCION\MATRIZ%20DE%20RIESGO%20CORRUP%20FINANCIER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rivera\OneDrive%20-%20Superintendencia%20de%20Vigilancia\Documentos%20-%20copia\2023\PAAC\MAPAS%20DE%20RIESGOS%20CORRUPCION\MATRIZ%20RIESGOS%20DE%20CORRUPCION%20JURIDIC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rivera\OneDrive%20-%20Superintendencia%20de%20Vigilancia\Documentos%20-%20copia\2023\PAAC\MAPAS%20DE%20RIESGOS%20CORRUPCION\MATRIZ%20RIEGOS%20DE%20CORRUPCION%20G.%20SERVICI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rivera\OneDrive%20-%20Superintendencia%20de%20Vigilancia\Documentos%20-%20copia\2023\PAAC\MAPAS%20DE%20RIESGOS%20CORRUPCION\MATRIZ%20DE%20RIESGOS%20CORRUPCION%20SISTEMAS%20DE%20INFORMACIO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rivera\OneDrive%20-%20Superintendencia%20de%20Vigilancia\Documentos%20-%20copia\2023\PAAC\MAPAS%20DE%20RIESGOS%20CORRUPCION\MATRIZ%20RIESGOS%20CORRUPCI&#211;N%20GESTI&#211;N%20DE%20LA%20OPERACI&#211;N%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Riesgos "/>
      <sheetName val="Criterios Impacto"/>
      <sheetName val="Matriz Calor"/>
      <sheetName val="Procesos Suceptibles"/>
      <sheetName val="Determinación Probabilidad"/>
      <sheetName val="Clasificación Riesgos"/>
      <sheetName val="Hoja1 Formulas"/>
      <sheetName val="Hoja2 Formulas"/>
    </sheetNames>
    <sheetDataSet>
      <sheetData sheetId="0"/>
      <sheetData sheetId="1">
        <row r="23">
          <cell r="G23">
            <v>12</v>
          </cell>
        </row>
        <row r="30">
          <cell r="A30" t="str">
            <v>Moderado</v>
          </cell>
          <cell r="H30">
            <v>1</v>
          </cell>
          <cell r="I30">
            <v>5</v>
          </cell>
        </row>
        <row r="31">
          <cell r="A31" t="str">
            <v>Mayor</v>
          </cell>
          <cell r="H31">
            <v>6</v>
          </cell>
          <cell r="I31">
            <v>12</v>
          </cell>
        </row>
        <row r="32">
          <cell r="A32" t="str">
            <v>Catastrófico</v>
          </cell>
          <cell r="H32">
            <v>13</v>
          </cell>
          <cell r="I32">
            <v>19</v>
          </cell>
        </row>
      </sheetData>
      <sheetData sheetId="2" refreshError="1"/>
      <sheetData sheetId="3" refreshError="1"/>
      <sheetData sheetId="4" refreshError="1"/>
      <sheetData sheetId="5" refreshError="1"/>
      <sheetData sheetId="6">
        <row r="3">
          <cell r="I3" t="str">
            <v>20% Muy Baja</v>
          </cell>
          <cell r="K3">
            <v>0</v>
          </cell>
          <cell r="L3">
            <v>2</v>
          </cell>
          <cell r="AD3" t="str">
            <v>Directamente</v>
          </cell>
        </row>
        <row r="4">
          <cell r="I4" t="str">
            <v>40% Baja</v>
          </cell>
          <cell r="K4">
            <v>3</v>
          </cell>
          <cell r="L4">
            <v>24</v>
          </cell>
        </row>
        <row r="5">
          <cell r="I5" t="str">
            <v>60% Media</v>
          </cell>
          <cell r="K5">
            <v>25</v>
          </cell>
          <cell r="L5">
            <v>500</v>
          </cell>
          <cell r="AD5" t="str">
            <v>No disminuye</v>
          </cell>
        </row>
        <row r="6">
          <cell r="I6" t="str">
            <v>80% Alta</v>
          </cell>
          <cell r="K6">
            <v>500</v>
          </cell>
          <cell r="L6">
            <v>5000</v>
          </cell>
        </row>
        <row r="7">
          <cell r="I7" t="str">
            <v>100% Muy Alta</v>
          </cell>
          <cell r="K7">
            <v>5001</v>
          </cell>
          <cell r="L7">
            <v>99999</v>
          </cell>
        </row>
        <row r="13">
          <cell r="B13">
            <v>1</v>
          </cell>
          <cell r="C13" t="str">
            <v>Probabilidad</v>
          </cell>
          <cell r="D13" t="str">
            <v>Muy Alta 100%</v>
          </cell>
          <cell r="E13" t="str">
            <v>Alto</v>
          </cell>
          <cell r="F13" t="str">
            <v>Alto</v>
          </cell>
          <cell r="G13" t="str">
            <v>Extremo</v>
          </cell>
          <cell r="H13" t="str">
            <v>Extremo</v>
          </cell>
          <cell r="I13" t="str">
            <v>Extremo</v>
          </cell>
        </row>
        <row r="14">
          <cell r="B14">
            <v>0.8</v>
          </cell>
          <cell r="D14" t="str">
            <v>Alta 80%</v>
          </cell>
          <cell r="E14" t="str">
            <v>Moderado</v>
          </cell>
          <cell r="F14" t="str">
            <v>Alto</v>
          </cell>
          <cell r="G14" t="str">
            <v>Alto</v>
          </cell>
          <cell r="H14" t="str">
            <v>Extremo</v>
          </cell>
          <cell r="I14" t="str">
            <v>Extremo</v>
          </cell>
        </row>
        <row r="15">
          <cell r="B15">
            <v>0.6</v>
          </cell>
          <cell r="D15" t="str">
            <v>Media 60%</v>
          </cell>
          <cell r="E15" t="str">
            <v>Bajo</v>
          </cell>
          <cell r="F15" t="str">
            <v>Moderado</v>
          </cell>
          <cell r="G15" t="str">
            <v>Alto</v>
          </cell>
          <cell r="H15" t="str">
            <v>Extremo</v>
          </cell>
          <cell r="I15" t="str">
            <v>Extremo</v>
          </cell>
        </row>
        <row r="16">
          <cell r="B16">
            <v>0.4</v>
          </cell>
          <cell r="D16" t="str">
            <v>Baja 40%</v>
          </cell>
          <cell r="E16" t="str">
            <v>Bajo</v>
          </cell>
          <cell r="F16" t="str">
            <v>Bajo</v>
          </cell>
          <cell r="G16" t="str">
            <v>Moderado</v>
          </cell>
          <cell r="H16" t="str">
            <v>Alto</v>
          </cell>
          <cell r="I16" t="str">
            <v>Extremo</v>
          </cell>
        </row>
        <row r="17">
          <cell r="B17">
            <v>0.2</v>
          </cell>
          <cell r="D17" t="str">
            <v>Muy Baja 20%</v>
          </cell>
          <cell r="E17" t="str">
            <v>Bajo</v>
          </cell>
          <cell r="F17" t="str">
            <v>Bajo</v>
          </cell>
          <cell r="G17" t="str">
            <v>Moderado</v>
          </cell>
          <cell r="H17" t="str">
            <v>Alto</v>
          </cell>
          <cell r="I17" t="str">
            <v>Extremo</v>
          </cell>
        </row>
      </sheetData>
      <sheetData sheetId="7">
        <row r="7">
          <cell r="B7" t="str">
            <v>Muy Baja</v>
          </cell>
          <cell r="C7">
            <v>0</v>
          </cell>
          <cell r="D7">
            <v>0.2</v>
          </cell>
          <cell r="E7">
            <v>0.2</v>
          </cell>
        </row>
        <row r="8">
          <cell r="B8" t="str">
            <v>Baja</v>
          </cell>
          <cell r="C8">
            <v>0.21</v>
          </cell>
          <cell r="D8">
            <v>0.4</v>
          </cell>
          <cell r="E8">
            <v>0.4</v>
          </cell>
        </row>
        <row r="9">
          <cell r="B9" t="str">
            <v>Media</v>
          </cell>
          <cell r="C9">
            <v>0.41</v>
          </cell>
          <cell r="D9">
            <v>0.6</v>
          </cell>
          <cell r="E9">
            <v>0.6</v>
          </cell>
        </row>
        <row r="10">
          <cell r="B10" t="str">
            <v>Alta</v>
          </cell>
          <cell r="C10">
            <v>0.61</v>
          </cell>
          <cell r="D10">
            <v>0.8</v>
          </cell>
          <cell r="E10">
            <v>0.8</v>
          </cell>
        </row>
        <row r="11">
          <cell r="B11" t="str">
            <v>Muy Alta</v>
          </cell>
          <cell r="C11">
            <v>0.81</v>
          </cell>
          <cell r="D11">
            <v>1</v>
          </cell>
          <cell r="E11">
            <v>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Formul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Riesgos "/>
      <sheetName val="Criterios Impacto"/>
      <sheetName val="Matriz Calor"/>
      <sheetName val="Procesos Suceptibles"/>
      <sheetName val="Determinación Probabilidad"/>
      <sheetName val="Clasificación Riesgos"/>
      <sheetName val="Hoja1 Formulas"/>
      <sheetName val="Hoja2 Formulas"/>
    </sheetNames>
    <sheetDataSet>
      <sheetData sheetId="0"/>
      <sheetData sheetId="1">
        <row r="23">
          <cell r="G23">
            <v>11</v>
          </cell>
        </row>
      </sheetData>
      <sheetData sheetId="2"/>
      <sheetData sheetId="3"/>
      <sheetData sheetId="4"/>
      <sheetData sheetId="5"/>
      <sheetData sheetId="6">
        <row r="3">
          <cell r="I3" t="str">
            <v>20% Muy Baja</v>
          </cell>
          <cell r="K3">
            <v>0</v>
          </cell>
          <cell r="L3">
            <v>2</v>
          </cell>
          <cell r="AD3" t="str">
            <v>Directamente</v>
          </cell>
        </row>
        <row r="4">
          <cell r="I4" t="str">
            <v>40% Baja</v>
          </cell>
          <cell r="K4">
            <v>3</v>
          </cell>
          <cell r="L4">
            <v>24</v>
          </cell>
        </row>
        <row r="5">
          <cell r="I5" t="str">
            <v>60% Media</v>
          </cell>
          <cell r="K5">
            <v>25</v>
          </cell>
          <cell r="L5">
            <v>500</v>
          </cell>
          <cell r="AD5" t="str">
            <v>No disminuye</v>
          </cell>
        </row>
        <row r="6">
          <cell r="I6" t="str">
            <v>80% Alta</v>
          </cell>
          <cell r="K6">
            <v>500</v>
          </cell>
          <cell r="L6">
            <v>5000</v>
          </cell>
        </row>
        <row r="7">
          <cell r="I7" t="str">
            <v>100% Muy Alta</v>
          </cell>
          <cell r="K7">
            <v>5001</v>
          </cell>
          <cell r="L7">
            <v>99999</v>
          </cell>
        </row>
        <row r="13">
          <cell r="B13">
            <v>1</v>
          </cell>
          <cell r="C13" t="str">
            <v>Probabilidad</v>
          </cell>
          <cell r="D13" t="str">
            <v>Muy Alta 100%</v>
          </cell>
          <cell r="E13" t="str">
            <v>Alto</v>
          </cell>
          <cell r="F13" t="str">
            <v>Alto</v>
          </cell>
          <cell r="G13" t="str">
            <v>Extremo</v>
          </cell>
          <cell r="H13" t="str">
            <v>Extremo</v>
          </cell>
          <cell r="I13" t="str">
            <v>Extremo</v>
          </cell>
        </row>
        <row r="14">
          <cell r="B14">
            <v>0.8</v>
          </cell>
          <cell r="C14"/>
          <cell r="D14" t="str">
            <v>Alta 80%</v>
          </cell>
          <cell r="E14" t="str">
            <v>Moderado</v>
          </cell>
          <cell r="F14" t="str">
            <v>Alto</v>
          </cell>
          <cell r="G14" t="str">
            <v>Alto</v>
          </cell>
          <cell r="H14" t="str">
            <v>Extremo</v>
          </cell>
          <cell r="I14" t="str">
            <v>Extremo</v>
          </cell>
        </row>
        <row r="15">
          <cell r="B15">
            <v>0.6</v>
          </cell>
          <cell r="C15"/>
          <cell r="D15" t="str">
            <v>Media 60%</v>
          </cell>
          <cell r="E15" t="str">
            <v>Bajo</v>
          </cell>
          <cell r="F15" t="str">
            <v>Moderado</v>
          </cell>
          <cell r="G15" t="str">
            <v>Alto</v>
          </cell>
          <cell r="H15" t="str">
            <v>Extremo</v>
          </cell>
          <cell r="I15" t="str">
            <v>Extremo</v>
          </cell>
        </row>
        <row r="16">
          <cell r="B16">
            <v>0.4</v>
          </cell>
          <cell r="C16"/>
          <cell r="D16" t="str">
            <v>Baja 40%</v>
          </cell>
          <cell r="E16" t="str">
            <v>Bajo</v>
          </cell>
          <cell r="F16" t="str">
            <v>Bajo</v>
          </cell>
          <cell r="G16" t="str">
            <v>Moderado</v>
          </cell>
          <cell r="H16" t="str">
            <v>Alto</v>
          </cell>
          <cell r="I16" t="str">
            <v>Extremo</v>
          </cell>
        </row>
        <row r="17">
          <cell r="B17">
            <v>0.2</v>
          </cell>
          <cell r="C17"/>
          <cell r="D17" t="str">
            <v>Muy Baja 20%</v>
          </cell>
          <cell r="E17" t="str">
            <v>Bajo</v>
          </cell>
          <cell r="F17" t="str">
            <v>Bajo</v>
          </cell>
          <cell r="G17" t="str">
            <v>Moderado</v>
          </cell>
          <cell r="H17" t="str">
            <v>Alto</v>
          </cell>
          <cell r="I17" t="str">
            <v>Extremo</v>
          </cell>
        </row>
      </sheetData>
      <sheetData sheetId="7">
        <row r="7">
          <cell r="B7" t="str">
            <v>Muy Baja</v>
          </cell>
          <cell r="C7">
            <v>0</v>
          </cell>
          <cell r="D7">
            <v>0.2</v>
          </cell>
          <cell r="E7">
            <v>0.2</v>
          </cell>
        </row>
        <row r="8">
          <cell r="B8" t="str">
            <v>Baja</v>
          </cell>
          <cell r="C8">
            <v>0.21</v>
          </cell>
          <cell r="D8">
            <v>0.4</v>
          </cell>
          <cell r="E8">
            <v>0.4</v>
          </cell>
        </row>
        <row r="9">
          <cell r="B9" t="str">
            <v>Media</v>
          </cell>
          <cell r="C9">
            <v>0.41</v>
          </cell>
          <cell r="D9">
            <v>0.6</v>
          </cell>
          <cell r="E9">
            <v>0.6</v>
          </cell>
        </row>
        <row r="10">
          <cell r="B10" t="str">
            <v>Alta</v>
          </cell>
          <cell r="C10">
            <v>0.61</v>
          </cell>
          <cell r="D10">
            <v>0.8</v>
          </cell>
          <cell r="E10">
            <v>0.8</v>
          </cell>
        </row>
        <row r="11">
          <cell r="B11" t="str">
            <v>Muy Alta</v>
          </cell>
          <cell r="C11">
            <v>0.81</v>
          </cell>
          <cell r="D11">
            <v>1</v>
          </cell>
          <cell r="E11">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Riesgos "/>
      <sheetName val="Criterios Impacto"/>
      <sheetName val="Matriz Calor"/>
      <sheetName val="Procesos Suceptibles"/>
      <sheetName val="Determinación Probabilidad"/>
      <sheetName val="Clasificación Riesgos"/>
      <sheetName val="Hoja1 Formulas"/>
      <sheetName val="Hoja2 Formulas"/>
    </sheetNames>
    <sheetDataSet>
      <sheetData sheetId="0"/>
      <sheetData sheetId="1">
        <row r="23">
          <cell r="G23">
            <v>11</v>
          </cell>
          <cell r="I23" t="str">
            <v/>
          </cell>
          <cell r="K23" t="str">
            <v/>
          </cell>
          <cell r="M23" t="str">
            <v/>
          </cell>
          <cell r="O23" t="str">
            <v/>
          </cell>
        </row>
        <row r="30">
          <cell r="A30" t="str">
            <v>Moderado</v>
          </cell>
          <cell r="H30">
            <v>1</v>
          </cell>
          <cell r="I30">
            <v>5</v>
          </cell>
        </row>
        <row r="31">
          <cell r="A31" t="str">
            <v>Mayor</v>
          </cell>
          <cell r="H31">
            <v>6</v>
          </cell>
          <cell r="I31">
            <v>12</v>
          </cell>
        </row>
        <row r="32">
          <cell r="A32" t="str">
            <v>Catastrófico</v>
          </cell>
          <cell r="H32">
            <v>13</v>
          </cell>
          <cell r="I32">
            <v>19</v>
          </cell>
        </row>
      </sheetData>
      <sheetData sheetId="2"/>
      <sheetData sheetId="3"/>
      <sheetData sheetId="4"/>
      <sheetData sheetId="5"/>
      <sheetData sheetId="6">
        <row r="3">
          <cell r="I3" t="str">
            <v>20% Muy Baja</v>
          </cell>
          <cell r="K3">
            <v>0</v>
          </cell>
          <cell r="L3">
            <v>2</v>
          </cell>
          <cell r="AD3" t="str">
            <v>Directamente</v>
          </cell>
        </row>
        <row r="4">
          <cell r="I4" t="str">
            <v>40% Baja</v>
          </cell>
          <cell r="K4">
            <v>3</v>
          </cell>
          <cell r="L4">
            <v>24</v>
          </cell>
        </row>
        <row r="5">
          <cell r="I5" t="str">
            <v>60% Media</v>
          </cell>
          <cell r="K5">
            <v>25</v>
          </cell>
          <cell r="L5">
            <v>500</v>
          </cell>
          <cell r="AD5" t="str">
            <v>No disminuye</v>
          </cell>
        </row>
        <row r="6">
          <cell r="I6" t="str">
            <v>80% Alta</v>
          </cell>
          <cell r="K6">
            <v>500</v>
          </cell>
          <cell r="L6">
            <v>5000</v>
          </cell>
        </row>
        <row r="7">
          <cell r="I7" t="str">
            <v>100% Muy Alta</v>
          </cell>
          <cell r="K7">
            <v>5001</v>
          </cell>
          <cell r="L7">
            <v>99999</v>
          </cell>
        </row>
        <row r="13">
          <cell r="B13">
            <v>1</v>
          </cell>
          <cell r="C13" t="str">
            <v>Probabilidad</v>
          </cell>
          <cell r="D13" t="str">
            <v>Muy Alta 100%</v>
          </cell>
          <cell r="E13" t="str">
            <v>Alto</v>
          </cell>
          <cell r="F13" t="str">
            <v>Alto</v>
          </cell>
          <cell r="G13" t="str">
            <v>Extremo</v>
          </cell>
          <cell r="H13" t="str">
            <v>Extremo</v>
          </cell>
          <cell r="I13" t="str">
            <v>Extremo</v>
          </cell>
        </row>
        <row r="14">
          <cell r="B14">
            <v>0.8</v>
          </cell>
          <cell r="C14"/>
          <cell r="D14" t="str">
            <v>Alta 80%</v>
          </cell>
          <cell r="E14" t="str">
            <v>Moderado</v>
          </cell>
          <cell r="F14" t="str">
            <v>Alto</v>
          </cell>
          <cell r="G14" t="str">
            <v>Alto</v>
          </cell>
          <cell r="H14" t="str">
            <v>Extremo</v>
          </cell>
          <cell r="I14" t="str">
            <v>Extremo</v>
          </cell>
        </row>
        <row r="15">
          <cell r="B15">
            <v>0.6</v>
          </cell>
          <cell r="C15"/>
          <cell r="D15" t="str">
            <v>Media 60%</v>
          </cell>
          <cell r="E15" t="str">
            <v>Bajo</v>
          </cell>
          <cell r="F15" t="str">
            <v>Moderado</v>
          </cell>
          <cell r="G15" t="str">
            <v>Alto</v>
          </cell>
          <cell r="H15" t="str">
            <v>Extremo</v>
          </cell>
          <cell r="I15" t="str">
            <v>Extremo</v>
          </cell>
        </row>
        <row r="16">
          <cell r="B16">
            <v>0.4</v>
          </cell>
          <cell r="C16"/>
          <cell r="D16" t="str">
            <v>Baja 40%</v>
          </cell>
          <cell r="E16" t="str">
            <v>Bajo</v>
          </cell>
          <cell r="F16" t="str">
            <v>Bajo</v>
          </cell>
          <cell r="G16" t="str">
            <v>Moderado</v>
          </cell>
          <cell r="H16" t="str">
            <v>Alto</v>
          </cell>
          <cell r="I16" t="str">
            <v>Extremo</v>
          </cell>
        </row>
        <row r="17">
          <cell r="B17">
            <v>0.2</v>
          </cell>
          <cell r="C17"/>
          <cell r="D17" t="str">
            <v>Muy Baja 20%</v>
          </cell>
          <cell r="E17" t="str">
            <v>Bajo</v>
          </cell>
          <cell r="F17" t="str">
            <v>Bajo</v>
          </cell>
          <cell r="G17" t="str">
            <v>Moderado</v>
          </cell>
          <cell r="H17" t="str">
            <v>Alto</v>
          </cell>
          <cell r="I17" t="str">
            <v>Extremo</v>
          </cell>
        </row>
      </sheetData>
      <sheetData sheetId="7">
        <row r="7">
          <cell r="B7" t="str">
            <v>Muy Baja</v>
          </cell>
          <cell r="C7">
            <v>0</v>
          </cell>
          <cell r="D7">
            <v>0.2</v>
          </cell>
          <cell r="E7">
            <v>0.2</v>
          </cell>
        </row>
        <row r="8">
          <cell r="B8" t="str">
            <v>Baja</v>
          </cell>
          <cell r="C8">
            <v>0.21</v>
          </cell>
          <cell r="D8">
            <v>0.4</v>
          </cell>
          <cell r="E8">
            <v>0.4</v>
          </cell>
        </row>
        <row r="9">
          <cell r="B9" t="str">
            <v>Media</v>
          </cell>
          <cell r="C9">
            <v>0.41</v>
          </cell>
          <cell r="D9">
            <v>0.6</v>
          </cell>
          <cell r="E9">
            <v>0.6</v>
          </cell>
        </row>
        <row r="10">
          <cell r="B10" t="str">
            <v>Alta</v>
          </cell>
          <cell r="C10">
            <v>0.61</v>
          </cell>
          <cell r="D10">
            <v>0.8</v>
          </cell>
          <cell r="E10">
            <v>0.8</v>
          </cell>
        </row>
        <row r="11">
          <cell r="B11" t="str">
            <v>Muy Alta</v>
          </cell>
          <cell r="C11">
            <v>0.81</v>
          </cell>
          <cell r="D11">
            <v>1</v>
          </cell>
          <cell r="E11">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Riesgos "/>
      <sheetName val="Criterios Impacto"/>
      <sheetName val="Matriz Calor"/>
      <sheetName val="Procesos Suceptibles"/>
      <sheetName val="Determinación Probabilidad"/>
      <sheetName val="Clasificación Riesgos"/>
      <sheetName val="Hoja1 Formulas"/>
      <sheetName val="Hoja2 Formulas"/>
    </sheetNames>
    <sheetDataSet>
      <sheetData sheetId="0"/>
      <sheetData sheetId="1">
        <row r="23">
          <cell r="G23">
            <v>11</v>
          </cell>
        </row>
      </sheetData>
      <sheetData sheetId="2"/>
      <sheetData sheetId="3"/>
      <sheetData sheetId="4"/>
      <sheetData sheetId="5"/>
      <sheetData sheetId="6">
        <row r="3">
          <cell r="I3" t="str">
            <v>20% Muy Baja</v>
          </cell>
          <cell r="K3">
            <v>0</v>
          </cell>
          <cell r="L3">
            <v>2</v>
          </cell>
          <cell r="AD3" t="str">
            <v>Directamente</v>
          </cell>
        </row>
        <row r="4">
          <cell r="I4" t="str">
            <v>40% Baja</v>
          </cell>
          <cell r="K4">
            <v>3</v>
          </cell>
          <cell r="L4">
            <v>24</v>
          </cell>
        </row>
        <row r="5">
          <cell r="I5" t="str">
            <v>60% Media</v>
          </cell>
          <cell r="K5">
            <v>25</v>
          </cell>
          <cell r="L5">
            <v>500</v>
          </cell>
          <cell r="AD5" t="str">
            <v>No disminuye</v>
          </cell>
        </row>
        <row r="6">
          <cell r="I6" t="str">
            <v>80% Alta</v>
          </cell>
          <cell r="K6">
            <v>500</v>
          </cell>
          <cell r="L6">
            <v>5000</v>
          </cell>
        </row>
        <row r="7">
          <cell r="I7" t="str">
            <v>100% Muy Alta</v>
          </cell>
          <cell r="K7">
            <v>5001</v>
          </cell>
          <cell r="L7">
            <v>99999</v>
          </cell>
        </row>
        <row r="13">
          <cell r="B13">
            <v>1</v>
          </cell>
          <cell r="C13" t="str">
            <v>Probabilidad</v>
          </cell>
          <cell r="D13" t="str">
            <v>Muy Alta 100%</v>
          </cell>
          <cell r="E13" t="str">
            <v>Alto</v>
          </cell>
          <cell r="F13" t="str">
            <v>Alto</v>
          </cell>
          <cell r="G13" t="str">
            <v>Extremo</v>
          </cell>
          <cell r="H13" t="str">
            <v>Extremo</v>
          </cell>
          <cell r="I13" t="str">
            <v>Extremo</v>
          </cell>
        </row>
        <row r="14">
          <cell r="B14">
            <v>0.8</v>
          </cell>
          <cell r="C14"/>
          <cell r="D14" t="str">
            <v>Alta 80%</v>
          </cell>
          <cell r="E14" t="str">
            <v>Moderado</v>
          </cell>
          <cell r="F14" t="str">
            <v>Alto</v>
          </cell>
          <cell r="G14" t="str">
            <v>Alto</v>
          </cell>
          <cell r="H14" t="str">
            <v>Extremo</v>
          </cell>
          <cell r="I14" t="str">
            <v>Extremo</v>
          </cell>
        </row>
        <row r="15">
          <cell r="B15">
            <v>0.6</v>
          </cell>
          <cell r="C15"/>
          <cell r="D15" t="str">
            <v>Media 60%</v>
          </cell>
          <cell r="E15" t="str">
            <v>Bajo</v>
          </cell>
          <cell r="F15" t="str">
            <v>Moderado</v>
          </cell>
          <cell r="G15" t="str">
            <v>Alto</v>
          </cell>
          <cell r="H15" t="str">
            <v>Extremo</v>
          </cell>
          <cell r="I15" t="str">
            <v>Extremo</v>
          </cell>
        </row>
        <row r="16">
          <cell r="B16">
            <v>0.4</v>
          </cell>
          <cell r="C16"/>
          <cell r="D16" t="str">
            <v>Baja 40%</v>
          </cell>
          <cell r="E16" t="str">
            <v>Bajo</v>
          </cell>
          <cell r="F16" t="str">
            <v>Bajo</v>
          </cell>
          <cell r="G16" t="str">
            <v>Moderado</v>
          </cell>
          <cell r="H16" t="str">
            <v>Alto</v>
          </cell>
          <cell r="I16" t="str">
            <v>Extremo</v>
          </cell>
        </row>
        <row r="17">
          <cell r="B17">
            <v>0.2</v>
          </cell>
          <cell r="C17"/>
          <cell r="D17" t="str">
            <v>Muy Baja 20%</v>
          </cell>
          <cell r="E17" t="str">
            <v>Bajo</v>
          </cell>
          <cell r="F17" t="str">
            <v>Bajo</v>
          </cell>
          <cell r="G17" t="str">
            <v>Moderado</v>
          </cell>
          <cell r="H17" t="str">
            <v>Alto</v>
          </cell>
          <cell r="I17" t="str">
            <v>Extremo</v>
          </cell>
        </row>
      </sheetData>
      <sheetData sheetId="7">
        <row r="7">
          <cell r="B7" t="str">
            <v>Muy Baja</v>
          </cell>
          <cell r="C7">
            <v>0</v>
          </cell>
          <cell r="D7">
            <v>0.2</v>
          </cell>
          <cell r="E7">
            <v>0.2</v>
          </cell>
        </row>
        <row r="8">
          <cell r="B8" t="str">
            <v>Baja</v>
          </cell>
          <cell r="C8">
            <v>0.21</v>
          </cell>
          <cell r="D8">
            <v>0.4</v>
          </cell>
          <cell r="E8">
            <v>0.4</v>
          </cell>
        </row>
        <row r="9">
          <cell r="B9" t="str">
            <v>Media</v>
          </cell>
          <cell r="C9">
            <v>0.41</v>
          </cell>
          <cell r="D9">
            <v>0.6</v>
          </cell>
          <cell r="E9">
            <v>0.6</v>
          </cell>
        </row>
        <row r="10">
          <cell r="B10" t="str">
            <v>Alta</v>
          </cell>
          <cell r="C10">
            <v>0.61</v>
          </cell>
          <cell r="D10">
            <v>0.8</v>
          </cell>
          <cell r="E10">
            <v>0.8</v>
          </cell>
        </row>
        <row r="11">
          <cell r="B11" t="str">
            <v>Muy Alta</v>
          </cell>
          <cell r="C11">
            <v>0.81</v>
          </cell>
          <cell r="D11">
            <v>1</v>
          </cell>
          <cell r="E11">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Riesgos "/>
      <sheetName val="Criterios Impacto"/>
      <sheetName val="Matriz Calor"/>
      <sheetName val="Procesos Suceptibles"/>
      <sheetName val="Determinación Probabilidad"/>
      <sheetName val="Clasificación Riesgos"/>
      <sheetName val="Hoja1 Formulas"/>
      <sheetName val="Hoja2 Formulas"/>
    </sheetNames>
    <sheetDataSet>
      <sheetData sheetId="0"/>
      <sheetData sheetId="1">
        <row r="23">
          <cell r="G23">
            <v>14</v>
          </cell>
          <cell r="I23">
            <v>12</v>
          </cell>
          <cell r="K23">
            <v>6</v>
          </cell>
        </row>
        <row r="30">
          <cell r="A30" t="str">
            <v>Moderado</v>
          </cell>
          <cell r="H30">
            <v>1</v>
          </cell>
          <cell r="I30">
            <v>5</v>
          </cell>
        </row>
        <row r="31">
          <cell r="A31" t="str">
            <v>Mayor</v>
          </cell>
          <cell r="H31">
            <v>6</v>
          </cell>
          <cell r="I31">
            <v>12</v>
          </cell>
        </row>
        <row r="32">
          <cell r="A32" t="str">
            <v>Catastrófico</v>
          </cell>
          <cell r="H32">
            <v>13</v>
          </cell>
          <cell r="I32">
            <v>19</v>
          </cell>
        </row>
      </sheetData>
      <sheetData sheetId="2"/>
      <sheetData sheetId="3"/>
      <sheetData sheetId="4"/>
      <sheetData sheetId="5"/>
      <sheetData sheetId="6">
        <row r="3">
          <cell r="I3" t="str">
            <v>20% Muy Baja</v>
          </cell>
          <cell r="K3">
            <v>0</v>
          </cell>
          <cell r="L3">
            <v>2</v>
          </cell>
          <cell r="AD3" t="str">
            <v>Directamente</v>
          </cell>
        </row>
        <row r="4">
          <cell r="I4" t="str">
            <v>40% Baja</v>
          </cell>
          <cell r="K4">
            <v>3</v>
          </cell>
          <cell r="L4">
            <v>24</v>
          </cell>
        </row>
        <row r="5">
          <cell r="I5" t="str">
            <v>60% Media</v>
          </cell>
          <cell r="K5">
            <v>25</v>
          </cell>
          <cell r="L5">
            <v>500</v>
          </cell>
          <cell r="AD5" t="str">
            <v>No disminuye</v>
          </cell>
        </row>
        <row r="6">
          <cell r="I6" t="str">
            <v>80% Alta</v>
          </cell>
          <cell r="K6">
            <v>500</v>
          </cell>
          <cell r="L6">
            <v>5000</v>
          </cell>
        </row>
        <row r="7">
          <cell r="I7" t="str">
            <v>100% Muy Alta</v>
          </cell>
          <cell r="K7">
            <v>5001</v>
          </cell>
          <cell r="L7">
            <v>99999</v>
          </cell>
        </row>
        <row r="13">
          <cell r="B13">
            <v>1</v>
          </cell>
          <cell r="C13" t="str">
            <v>Probabilidad</v>
          </cell>
          <cell r="D13" t="str">
            <v>Muy Alta 100%</v>
          </cell>
          <cell r="E13" t="str">
            <v>Alto</v>
          </cell>
          <cell r="F13" t="str">
            <v>Alto</v>
          </cell>
          <cell r="G13" t="str">
            <v>Extremo</v>
          </cell>
          <cell r="H13" t="str">
            <v>Extremo</v>
          </cell>
          <cell r="I13" t="str">
            <v>Extremo</v>
          </cell>
        </row>
        <row r="14">
          <cell r="B14">
            <v>0.8</v>
          </cell>
          <cell r="C14"/>
          <cell r="D14" t="str">
            <v>Alta 80%</v>
          </cell>
          <cell r="E14" t="str">
            <v>Moderado</v>
          </cell>
          <cell r="F14" t="str">
            <v>Alto</v>
          </cell>
          <cell r="G14" t="str">
            <v>Alto</v>
          </cell>
          <cell r="H14" t="str">
            <v>Extremo</v>
          </cell>
          <cell r="I14" t="str">
            <v>Extremo</v>
          </cell>
        </row>
        <row r="15">
          <cell r="B15">
            <v>0.6</v>
          </cell>
          <cell r="C15"/>
          <cell r="D15" t="str">
            <v>Media 60%</v>
          </cell>
          <cell r="E15" t="str">
            <v>Bajo</v>
          </cell>
          <cell r="F15" t="str">
            <v>Moderado</v>
          </cell>
          <cell r="G15" t="str">
            <v>Alto</v>
          </cell>
          <cell r="H15" t="str">
            <v>Extremo</v>
          </cell>
          <cell r="I15" t="str">
            <v>Extremo</v>
          </cell>
        </row>
        <row r="16">
          <cell r="B16">
            <v>0.4</v>
          </cell>
          <cell r="C16"/>
          <cell r="D16" t="str">
            <v>Baja 40%</v>
          </cell>
          <cell r="E16" t="str">
            <v>Bajo</v>
          </cell>
          <cell r="F16" t="str">
            <v>Bajo</v>
          </cell>
          <cell r="G16" t="str">
            <v>Moderado</v>
          </cell>
          <cell r="H16" t="str">
            <v>Alto</v>
          </cell>
          <cell r="I16" t="str">
            <v>Extremo</v>
          </cell>
        </row>
        <row r="17">
          <cell r="B17">
            <v>0.2</v>
          </cell>
          <cell r="C17"/>
          <cell r="D17" t="str">
            <v>Muy Baja 20%</v>
          </cell>
          <cell r="E17" t="str">
            <v>Bajo</v>
          </cell>
          <cell r="F17" t="str">
            <v>Bajo</v>
          </cell>
          <cell r="G17" t="str">
            <v>Moderado</v>
          </cell>
          <cell r="H17" t="str">
            <v>Alto</v>
          </cell>
          <cell r="I17" t="str">
            <v>Extremo</v>
          </cell>
        </row>
      </sheetData>
      <sheetData sheetId="7">
        <row r="7">
          <cell r="B7" t="str">
            <v>Muy Baja</v>
          </cell>
          <cell r="C7">
            <v>0</v>
          </cell>
          <cell r="D7">
            <v>0.2</v>
          </cell>
          <cell r="E7">
            <v>0.2</v>
          </cell>
        </row>
        <row r="8">
          <cell r="B8" t="str">
            <v>Baja</v>
          </cell>
          <cell r="C8">
            <v>0.21</v>
          </cell>
          <cell r="D8">
            <v>0.4</v>
          </cell>
          <cell r="E8">
            <v>0.4</v>
          </cell>
        </row>
        <row r="9">
          <cell r="B9" t="str">
            <v>Media</v>
          </cell>
          <cell r="C9">
            <v>0.41</v>
          </cell>
          <cell r="D9">
            <v>0.6</v>
          </cell>
          <cell r="E9">
            <v>0.6</v>
          </cell>
        </row>
        <row r="10">
          <cell r="B10" t="str">
            <v>Alta</v>
          </cell>
          <cell r="C10">
            <v>0.61</v>
          </cell>
          <cell r="D10">
            <v>0.8</v>
          </cell>
          <cell r="E10">
            <v>0.8</v>
          </cell>
        </row>
        <row r="11">
          <cell r="B11" t="str">
            <v>Muy Alta</v>
          </cell>
          <cell r="C11">
            <v>0.81</v>
          </cell>
          <cell r="D11">
            <v>1</v>
          </cell>
          <cell r="E11">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Riesgos "/>
      <sheetName val="Criterios Impacto"/>
      <sheetName val="Matriz Calor"/>
      <sheetName val="Procesos Suceptibles"/>
      <sheetName val="Determinación Probabilidad"/>
      <sheetName val="Clasificación Riesgos"/>
      <sheetName val="Hoja1 Formulas"/>
      <sheetName val="Hoja2 Formulas"/>
    </sheetNames>
    <sheetDataSet>
      <sheetData sheetId="0"/>
      <sheetData sheetId="1">
        <row r="23">
          <cell r="G23">
            <v>11</v>
          </cell>
          <cell r="I23" t="str">
            <v/>
          </cell>
          <cell r="O23" t="str">
            <v/>
          </cell>
        </row>
        <row r="30">
          <cell r="A30" t="str">
            <v>Moderado</v>
          </cell>
          <cell r="H30">
            <v>1</v>
          </cell>
          <cell r="I30">
            <v>5</v>
          </cell>
        </row>
        <row r="31">
          <cell r="A31" t="str">
            <v>Mayor</v>
          </cell>
          <cell r="H31">
            <v>6</v>
          </cell>
          <cell r="I31">
            <v>12</v>
          </cell>
        </row>
        <row r="32">
          <cell r="A32" t="str">
            <v>Catastrófico</v>
          </cell>
          <cell r="H32">
            <v>13</v>
          </cell>
          <cell r="I32">
            <v>19</v>
          </cell>
        </row>
      </sheetData>
      <sheetData sheetId="2"/>
      <sheetData sheetId="3"/>
      <sheetData sheetId="4"/>
      <sheetData sheetId="5"/>
      <sheetData sheetId="6">
        <row r="3">
          <cell r="I3" t="str">
            <v>20% Muy Baja</v>
          </cell>
          <cell r="K3">
            <v>0</v>
          </cell>
          <cell r="L3">
            <v>2</v>
          </cell>
          <cell r="AD3" t="str">
            <v>Directamente</v>
          </cell>
        </row>
        <row r="4">
          <cell r="I4" t="str">
            <v>40% Baja</v>
          </cell>
          <cell r="K4">
            <v>3</v>
          </cell>
          <cell r="L4">
            <v>24</v>
          </cell>
        </row>
        <row r="5">
          <cell r="I5" t="str">
            <v>60% Media</v>
          </cell>
          <cell r="K5">
            <v>25</v>
          </cell>
          <cell r="L5">
            <v>500</v>
          </cell>
          <cell r="AD5" t="str">
            <v>No disminuye</v>
          </cell>
        </row>
        <row r="6">
          <cell r="I6" t="str">
            <v>80% Alta</v>
          </cell>
          <cell r="K6">
            <v>500</v>
          </cell>
          <cell r="L6">
            <v>5000</v>
          </cell>
        </row>
        <row r="7">
          <cell r="I7" t="str">
            <v>100% Muy Alta</v>
          </cell>
          <cell r="K7">
            <v>5001</v>
          </cell>
          <cell r="L7">
            <v>99999</v>
          </cell>
        </row>
        <row r="13">
          <cell r="B13">
            <v>1</v>
          </cell>
          <cell r="C13" t="str">
            <v>Probabilidad</v>
          </cell>
          <cell r="D13" t="str">
            <v>Muy Alta 100%</v>
          </cell>
          <cell r="E13" t="str">
            <v>Alto</v>
          </cell>
          <cell r="F13" t="str">
            <v>Alto</v>
          </cell>
          <cell r="G13" t="str">
            <v>Extremo</v>
          </cell>
          <cell r="H13" t="str">
            <v>Extremo</v>
          </cell>
          <cell r="I13" t="str">
            <v>Extremo</v>
          </cell>
        </row>
        <row r="14">
          <cell r="B14">
            <v>0.8</v>
          </cell>
          <cell r="C14"/>
          <cell r="D14" t="str">
            <v>Alta 80%</v>
          </cell>
          <cell r="E14" t="str">
            <v>Moderado</v>
          </cell>
          <cell r="F14" t="str">
            <v>Alto</v>
          </cell>
          <cell r="G14" t="str">
            <v>Alto</v>
          </cell>
          <cell r="H14" t="str">
            <v>Extremo</v>
          </cell>
          <cell r="I14" t="str">
            <v>Extremo</v>
          </cell>
        </row>
        <row r="15">
          <cell r="B15">
            <v>0.6</v>
          </cell>
          <cell r="C15"/>
          <cell r="D15" t="str">
            <v>Media 60%</v>
          </cell>
          <cell r="E15" t="str">
            <v>Bajo</v>
          </cell>
          <cell r="F15" t="str">
            <v>Moderado</v>
          </cell>
          <cell r="G15" t="str">
            <v>Alto</v>
          </cell>
          <cell r="H15" t="str">
            <v>Extremo</v>
          </cell>
          <cell r="I15" t="str">
            <v>Extremo</v>
          </cell>
        </row>
        <row r="16">
          <cell r="B16">
            <v>0.4</v>
          </cell>
          <cell r="C16"/>
          <cell r="D16" t="str">
            <v>Baja 40%</v>
          </cell>
          <cell r="E16" t="str">
            <v>Bajo</v>
          </cell>
          <cell r="F16" t="str">
            <v>Bajo</v>
          </cell>
          <cell r="G16" t="str">
            <v>Moderado</v>
          </cell>
          <cell r="H16" t="str">
            <v>Alto</v>
          </cell>
          <cell r="I16" t="str">
            <v>Extremo</v>
          </cell>
        </row>
        <row r="17">
          <cell r="B17">
            <v>0.2</v>
          </cell>
          <cell r="C17"/>
          <cell r="D17" t="str">
            <v>Muy Baja 20%</v>
          </cell>
          <cell r="E17" t="str">
            <v>Bajo</v>
          </cell>
          <cell r="F17" t="str">
            <v>Bajo</v>
          </cell>
          <cell r="G17" t="str">
            <v>Moderado</v>
          </cell>
          <cell r="H17" t="str">
            <v>Alto</v>
          </cell>
          <cell r="I17" t="str">
            <v>Extremo</v>
          </cell>
        </row>
      </sheetData>
      <sheetData sheetId="7">
        <row r="7">
          <cell r="B7" t="str">
            <v>Muy Baja</v>
          </cell>
          <cell r="C7">
            <v>0</v>
          </cell>
          <cell r="D7">
            <v>0.2</v>
          </cell>
          <cell r="E7">
            <v>0.2</v>
          </cell>
        </row>
        <row r="8">
          <cell r="B8" t="str">
            <v>Baja</v>
          </cell>
          <cell r="C8">
            <v>0.21</v>
          </cell>
          <cell r="D8">
            <v>0.4</v>
          </cell>
          <cell r="E8">
            <v>0.4</v>
          </cell>
        </row>
        <row r="9">
          <cell r="B9" t="str">
            <v>Media</v>
          </cell>
          <cell r="C9">
            <v>0.41</v>
          </cell>
          <cell r="D9">
            <v>0.6</v>
          </cell>
          <cell r="E9">
            <v>0.6</v>
          </cell>
        </row>
        <row r="10">
          <cell r="B10" t="str">
            <v>Alta</v>
          </cell>
          <cell r="C10">
            <v>0.61</v>
          </cell>
          <cell r="D10">
            <v>0.8</v>
          </cell>
          <cell r="E10">
            <v>0.8</v>
          </cell>
        </row>
        <row r="11">
          <cell r="B11" t="str">
            <v>Muy Alta</v>
          </cell>
          <cell r="C11">
            <v>0.81</v>
          </cell>
          <cell r="D11">
            <v>1</v>
          </cell>
          <cell r="E11">
            <v>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Riesgos "/>
      <sheetName val="Criterios Impacto"/>
      <sheetName val="Matriz Calor"/>
      <sheetName val="Procesos Suceptibles"/>
      <sheetName val="Determinación Probabilidad"/>
      <sheetName val="Clasificación Riesgos"/>
      <sheetName val="Hoja1 Formulas"/>
      <sheetName val="Hoja2 Formulas"/>
    </sheetNames>
    <sheetDataSet>
      <sheetData sheetId="0"/>
      <sheetData sheetId="1">
        <row r="23">
          <cell r="G23">
            <v>11</v>
          </cell>
        </row>
      </sheetData>
      <sheetData sheetId="2"/>
      <sheetData sheetId="3"/>
      <sheetData sheetId="4"/>
      <sheetData sheetId="5"/>
      <sheetData sheetId="6">
        <row r="3">
          <cell r="I3" t="str">
            <v>20% Muy Baja</v>
          </cell>
          <cell r="K3">
            <v>0</v>
          </cell>
          <cell r="L3">
            <v>2</v>
          </cell>
          <cell r="AD3" t="str">
            <v>Directamente</v>
          </cell>
        </row>
        <row r="4">
          <cell r="I4" t="str">
            <v>40% Baja</v>
          </cell>
          <cell r="K4">
            <v>3</v>
          </cell>
          <cell r="L4">
            <v>24</v>
          </cell>
        </row>
        <row r="5">
          <cell r="I5" t="str">
            <v>60% Media</v>
          </cell>
          <cell r="K5">
            <v>25</v>
          </cell>
          <cell r="L5">
            <v>500</v>
          </cell>
          <cell r="AD5" t="str">
            <v>No disminuye</v>
          </cell>
        </row>
        <row r="6">
          <cell r="I6" t="str">
            <v>80% Alta</v>
          </cell>
          <cell r="K6">
            <v>500</v>
          </cell>
          <cell r="L6">
            <v>5000</v>
          </cell>
        </row>
        <row r="7">
          <cell r="I7" t="str">
            <v>100% Muy Alta</v>
          </cell>
          <cell r="K7">
            <v>5001</v>
          </cell>
          <cell r="L7">
            <v>99999</v>
          </cell>
        </row>
        <row r="13">
          <cell r="B13">
            <v>1</v>
          </cell>
          <cell r="C13" t="str">
            <v>Probabilidad</v>
          </cell>
          <cell r="D13" t="str">
            <v>Muy Alta 100%</v>
          </cell>
          <cell r="E13" t="str">
            <v>Alto</v>
          </cell>
          <cell r="F13" t="str">
            <v>Alto</v>
          </cell>
          <cell r="G13" t="str">
            <v>Extremo</v>
          </cell>
          <cell r="H13" t="str">
            <v>Extremo</v>
          </cell>
          <cell r="I13" t="str">
            <v>Extremo</v>
          </cell>
        </row>
        <row r="14">
          <cell r="B14">
            <v>0.8</v>
          </cell>
          <cell r="C14"/>
          <cell r="D14" t="str">
            <v>Alta 80%</v>
          </cell>
          <cell r="E14" t="str">
            <v>Moderado</v>
          </cell>
          <cell r="F14" t="str">
            <v>Alto</v>
          </cell>
          <cell r="G14" t="str">
            <v>Alto</v>
          </cell>
          <cell r="H14" t="str">
            <v>Extremo</v>
          </cell>
          <cell r="I14" t="str">
            <v>Extremo</v>
          </cell>
        </row>
        <row r="15">
          <cell r="B15">
            <v>0.6</v>
          </cell>
          <cell r="C15"/>
          <cell r="D15" t="str">
            <v>Media 60%</v>
          </cell>
          <cell r="E15" t="str">
            <v>Bajo</v>
          </cell>
          <cell r="F15" t="str">
            <v>Moderado</v>
          </cell>
          <cell r="G15" t="str">
            <v>Alto</v>
          </cell>
          <cell r="H15" t="str">
            <v>Extremo</v>
          </cell>
          <cell r="I15" t="str">
            <v>Extremo</v>
          </cell>
        </row>
        <row r="16">
          <cell r="B16">
            <v>0.4</v>
          </cell>
          <cell r="C16"/>
          <cell r="D16" t="str">
            <v>Baja 40%</v>
          </cell>
          <cell r="E16" t="str">
            <v>Bajo</v>
          </cell>
          <cell r="F16" t="str">
            <v>Bajo</v>
          </cell>
          <cell r="G16" t="str">
            <v>Moderado</v>
          </cell>
          <cell r="H16" t="str">
            <v>Alto</v>
          </cell>
          <cell r="I16" t="str">
            <v>Extremo</v>
          </cell>
        </row>
        <row r="17">
          <cell r="B17">
            <v>0.2</v>
          </cell>
          <cell r="C17"/>
          <cell r="D17" t="str">
            <v>Muy Baja 20%</v>
          </cell>
          <cell r="E17" t="str">
            <v>Bajo</v>
          </cell>
          <cell r="F17" t="str">
            <v>Bajo</v>
          </cell>
          <cell r="G17" t="str">
            <v>Moderado</v>
          </cell>
          <cell r="H17" t="str">
            <v>Alto</v>
          </cell>
          <cell r="I17" t="str">
            <v>Extremo</v>
          </cell>
        </row>
      </sheetData>
      <sheetData sheetId="7">
        <row r="7">
          <cell r="B7" t="str">
            <v>Muy Baja</v>
          </cell>
          <cell r="C7">
            <v>0</v>
          </cell>
          <cell r="D7">
            <v>0.2</v>
          </cell>
          <cell r="E7">
            <v>0.2</v>
          </cell>
        </row>
        <row r="8">
          <cell r="B8" t="str">
            <v>Baja</v>
          </cell>
          <cell r="C8">
            <v>0.21</v>
          </cell>
          <cell r="D8">
            <v>0.4</v>
          </cell>
          <cell r="E8">
            <v>0.4</v>
          </cell>
        </row>
        <row r="9">
          <cell r="B9" t="str">
            <v>Media</v>
          </cell>
          <cell r="C9">
            <v>0.41</v>
          </cell>
          <cell r="D9">
            <v>0.6</v>
          </cell>
          <cell r="E9">
            <v>0.6</v>
          </cell>
        </row>
        <row r="10">
          <cell r="B10" t="str">
            <v>Alta</v>
          </cell>
          <cell r="C10">
            <v>0.61</v>
          </cell>
          <cell r="D10">
            <v>0.8</v>
          </cell>
          <cell r="E10">
            <v>0.8</v>
          </cell>
        </row>
        <row r="11">
          <cell r="B11" t="str">
            <v>Muy Alta</v>
          </cell>
          <cell r="C11">
            <v>0.81</v>
          </cell>
          <cell r="D11">
            <v>1</v>
          </cell>
          <cell r="E11">
            <v>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Riesgos "/>
      <sheetName val="Criterios Impacto"/>
      <sheetName val="Matriz Calor"/>
      <sheetName val="Procesos Suceptibles"/>
      <sheetName val="Determinación Probabilidad"/>
      <sheetName val="Clasificación Riesgos"/>
      <sheetName val="Hoja1 Formulas"/>
      <sheetName val="Hoja2 Formulas"/>
    </sheetNames>
    <sheetDataSet>
      <sheetData sheetId="0"/>
      <sheetData sheetId="1">
        <row r="23">
          <cell r="G23">
            <v>11</v>
          </cell>
        </row>
      </sheetData>
      <sheetData sheetId="2"/>
      <sheetData sheetId="3"/>
      <sheetData sheetId="4"/>
      <sheetData sheetId="5"/>
      <sheetData sheetId="6">
        <row r="3">
          <cell r="I3" t="str">
            <v>20% Muy Baja</v>
          </cell>
          <cell r="K3">
            <v>0</v>
          </cell>
          <cell r="L3">
            <v>2</v>
          </cell>
          <cell r="AD3" t="str">
            <v>Directamente</v>
          </cell>
        </row>
        <row r="4">
          <cell r="I4" t="str">
            <v>40% Baja</v>
          </cell>
          <cell r="K4">
            <v>3</v>
          </cell>
          <cell r="L4">
            <v>24</v>
          </cell>
        </row>
        <row r="5">
          <cell r="I5" t="str">
            <v>60% Media</v>
          </cell>
          <cell r="K5">
            <v>25</v>
          </cell>
          <cell r="L5">
            <v>500</v>
          </cell>
          <cell r="AD5" t="str">
            <v>No disminuye</v>
          </cell>
        </row>
        <row r="6">
          <cell r="I6" t="str">
            <v>80% Alta</v>
          </cell>
          <cell r="K6">
            <v>500</v>
          </cell>
          <cell r="L6">
            <v>5000</v>
          </cell>
        </row>
        <row r="7">
          <cell r="I7" t="str">
            <v>100% Muy Alta</v>
          </cell>
          <cell r="K7">
            <v>5001</v>
          </cell>
          <cell r="L7">
            <v>99999</v>
          </cell>
        </row>
        <row r="13">
          <cell r="B13">
            <v>1</v>
          </cell>
          <cell r="C13" t="str">
            <v>Probabilidad</v>
          </cell>
          <cell r="D13" t="str">
            <v>Muy Alta 100%</v>
          </cell>
          <cell r="E13" t="str">
            <v>Alto</v>
          </cell>
          <cell r="F13" t="str">
            <v>Alto</v>
          </cell>
          <cell r="G13" t="str">
            <v>Extremo</v>
          </cell>
          <cell r="H13" t="str">
            <v>Extremo</v>
          </cell>
          <cell r="I13" t="str">
            <v>Extremo</v>
          </cell>
        </row>
        <row r="14">
          <cell r="B14">
            <v>0.8</v>
          </cell>
          <cell r="C14"/>
          <cell r="D14" t="str">
            <v>Alta 80%</v>
          </cell>
          <cell r="E14" t="str">
            <v>Moderado</v>
          </cell>
          <cell r="F14" t="str">
            <v>Alto</v>
          </cell>
          <cell r="G14" t="str">
            <v>Alto</v>
          </cell>
          <cell r="H14" t="str">
            <v>Extremo</v>
          </cell>
          <cell r="I14" t="str">
            <v>Extremo</v>
          </cell>
        </row>
        <row r="15">
          <cell r="B15">
            <v>0.6</v>
          </cell>
          <cell r="C15"/>
          <cell r="D15" t="str">
            <v>Media 60%</v>
          </cell>
          <cell r="E15" t="str">
            <v>Bajo</v>
          </cell>
          <cell r="F15" t="str">
            <v>Moderado</v>
          </cell>
          <cell r="G15" t="str">
            <v>Alto</v>
          </cell>
          <cell r="H15" t="str">
            <v>Extremo</v>
          </cell>
          <cell r="I15" t="str">
            <v>Extremo</v>
          </cell>
        </row>
        <row r="16">
          <cell r="B16">
            <v>0.4</v>
          </cell>
          <cell r="C16"/>
          <cell r="D16" t="str">
            <v>Baja 40%</v>
          </cell>
          <cell r="E16" t="str">
            <v>Bajo</v>
          </cell>
          <cell r="F16" t="str">
            <v>Bajo</v>
          </cell>
          <cell r="G16" t="str">
            <v>Moderado</v>
          </cell>
          <cell r="H16" t="str">
            <v>Alto</v>
          </cell>
          <cell r="I16" t="str">
            <v>Extremo</v>
          </cell>
        </row>
        <row r="17">
          <cell r="B17">
            <v>0.2</v>
          </cell>
          <cell r="C17"/>
          <cell r="D17" t="str">
            <v>Muy Baja 20%</v>
          </cell>
          <cell r="E17" t="str">
            <v>Bajo</v>
          </cell>
          <cell r="F17" t="str">
            <v>Bajo</v>
          </cell>
          <cell r="G17" t="str">
            <v>Moderado</v>
          </cell>
          <cell r="H17" t="str">
            <v>Alto</v>
          </cell>
          <cell r="I17" t="str">
            <v>Extremo</v>
          </cell>
        </row>
      </sheetData>
      <sheetData sheetId="7">
        <row r="7">
          <cell r="B7" t="str">
            <v>Muy Baja</v>
          </cell>
          <cell r="C7">
            <v>0</v>
          </cell>
          <cell r="D7">
            <v>0.2</v>
          </cell>
          <cell r="E7">
            <v>0.2</v>
          </cell>
        </row>
        <row r="8">
          <cell r="B8" t="str">
            <v>Baja</v>
          </cell>
          <cell r="C8">
            <v>0.21</v>
          </cell>
          <cell r="D8">
            <v>0.4</v>
          </cell>
          <cell r="E8">
            <v>0.4</v>
          </cell>
        </row>
        <row r="9">
          <cell r="B9" t="str">
            <v>Media</v>
          </cell>
          <cell r="C9">
            <v>0.41</v>
          </cell>
          <cell r="D9">
            <v>0.6</v>
          </cell>
          <cell r="E9">
            <v>0.6</v>
          </cell>
        </row>
        <row r="10">
          <cell r="B10" t="str">
            <v>Alta</v>
          </cell>
          <cell r="C10">
            <v>0.61</v>
          </cell>
          <cell r="D10">
            <v>0.8</v>
          </cell>
          <cell r="E10">
            <v>0.8</v>
          </cell>
        </row>
        <row r="11">
          <cell r="B11" t="str">
            <v>Muy Alta</v>
          </cell>
          <cell r="C11">
            <v>0.81</v>
          </cell>
          <cell r="D11">
            <v>1</v>
          </cell>
          <cell r="E11">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Riesgos "/>
      <sheetName val="Criterios Impacto"/>
      <sheetName val="Matriz Calor"/>
      <sheetName val="Procesos Suceptibles"/>
      <sheetName val="Determinación Probabilidad"/>
      <sheetName val="Clasificación Riesgos"/>
      <sheetName val="Hoja1 Formulas"/>
      <sheetName val="Hoja2 Formulas"/>
    </sheetNames>
    <sheetDataSet>
      <sheetData sheetId="0"/>
      <sheetData sheetId="1">
        <row r="23">
          <cell r="G23">
            <v>13</v>
          </cell>
          <cell r="I23">
            <v>13</v>
          </cell>
        </row>
      </sheetData>
      <sheetData sheetId="2"/>
      <sheetData sheetId="3"/>
      <sheetData sheetId="4"/>
      <sheetData sheetId="5"/>
      <sheetData sheetId="6">
        <row r="3">
          <cell r="I3" t="str">
            <v>20% Muy Baja</v>
          </cell>
          <cell r="K3">
            <v>0</v>
          </cell>
          <cell r="L3">
            <v>2</v>
          </cell>
          <cell r="AD3" t="str">
            <v>Directamente</v>
          </cell>
        </row>
        <row r="4">
          <cell r="I4" t="str">
            <v>40% Baja</v>
          </cell>
          <cell r="K4">
            <v>3</v>
          </cell>
          <cell r="L4">
            <v>24</v>
          </cell>
        </row>
        <row r="5">
          <cell r="I5" t="str">
            <v>60% Media</v>
          </cell>
          <cell r="K5">
            <v>25</v>
          </cell>
          <cell r="L5">
            <v>500</v>
          </cell>
          <cell r="AD5" t="str">
            <v>No disminuye</v>
          </cell>
        </row>
        <row r="6">
          <cell r="I6" t="str">
            <v>80% Alta</v>
          </cell>
          <cell r="K6">
            <v>500</v>
          </cell>
          <cell r="L6">
            <v>5000</v>
          </cell>
        </row>
        <row r="7">
          <cell r="I7" t="str">
            <v>100% Muy Alta</v>
          </cell>
          <cell r="K7">
            <v>5001</v>
          </cell>
          <cell r="L7">
            <v>99999</v>
          </cell>
        </row>
        <row r="13">
          <cell r="B13">
            <v>1</v>
          </cell>
          <cell r="C13" t="str">
            <v>Probabilidad</v>
          </cell>
          <cell r="D13" t="str">
            <v>Muy Alta 100%</v>
          </cell>
          <cell r="E13" t="str">
            <v>Alto</v>
          </cell>
          <cell r="F13" t="str">
            <v>Alto</v>
          </cell>
          <cell r="G13" t="str">
            <v>Extremo</v>
          </cell>
          <cell r="H13" t="str">
            <v>Extremo</v>
          </cell>
          <cell r="I13" t="str">
            <v>Extremo</v>
          </cell>
        </row>
        <row r="14">
          <cell r="B14">
            <v>0.8</v>
          </cell>
          <cell r="C14"/>
          <cell r="D14" t="str">
            <v>Alta 80%</v>
          </cell>
          <cell r="E14" t="str">
            <v>Moderado</v>
          </cell>
          <cell r="F14" t="str">
            <v>Alto</v>
          </cell>
          <cell r="G14" t="str">
            <v>Alto</v>
          </cell>
          <cell r="H14" t="str">
            <v>Extremo</v>
          </cell>
          <cell r="I14" t="str">
            <v>Extremo</v>
          </cell>
        </row>
        <row r="15">
          <cell r="B15">
            <v>0.6</v>
          </cell>
          <cell r="C15"/>
          <cell r="D15" t="str">
            <v>Media 60%</v>
          </cell>
          <cell r="E15" t="str">
            <v>Bajo</v>
          </cell>
          <cell r="F15" t="str">
            <v>Moderado</v>
          </cell>
          <cell r="G15" t="str">
            <v>Alto</v>
          </cell>
          <cell r="H15" t="str">
            <v>Extremo</v>
          </cell>
          <cell r="I15" t="str">
            <v>Extremo</v>
          </cell>
        </row>
        <row r="16">
          <cell r="B16">
            <v>0.4</v>
          </cell>
          <cell r="C16"/>
          <cell r="D16" t="str">
            <v>Baja 40%</v>
          </cell>
          <cell r="E16" t="str">
            <v>Bajo</v>
          </cell>
          <cell r="F16" t="str">
            <v>Bajo</v>
          </cell>
          <cell r="G16" t="str">
            <v>Moderado</v>
          </cell>
          <cell r="H16" t="str">
            <v>Alto</v>
          </cell>
          <cell r="I16" t="str">
            <v>Extremo</v>
          </cell>
        </row>
        <row r="17">
          <cell r="B17">
            <v>0.2</v>
          </cell>
          <cell r="C17"/>
          <cell r="D17" t="str">
            <v>Muy Baja 20%</v>
          </cell>
          <cell r="E17" t="str">
            <v>Bajo</v>
          </cell>
          <cell r="F17" t="str">
            <v>Bajo</v>
          </cell>
          <cell r="G17" t="str">
            <v>Moderado</v>
          </cell>
          <cell r="H17" t="str">
            <v>Alto</v>
          </cell>
          <cell r="I17" t="str">
            <v>Extremo</v>
          </cell>
        </row>
      </sheetData>
      <sheetData sheetId="7">
        <row r="7">
          <cell r="B7" t="str">
            <v>Muy Baja</v>
          </cell>
          <cell r="C7">
            <v>0</v>
          </cell>
          <cell r="D7">
            <v>0.2</v>
          </cell>
          <cell r="E7">
            <v>0.2</v>
          </cell>
        </row>
        <row r="8">
          <cell r="B8" t="str">
            <v>Baja</v>
          </cell>
          <cell r="C8">
            <v>0.21</v>
          </cell>
          <cell r="D8">
            <v>0.4</v>
          </cell>
          <cell r="E8">
            <v>0.4</v>
          </cell>
        </row>
        <row r="9">
          <cell r="B9" t="str">
            <v>Media</v>
          </cell>
          <cell r="C9">
            <v>0.41</v>
          </cell>
          <cell r="D9">
            <v>0.6</v>
          </cell>
          <cell r="E9">
            <v>0.6</v>
          </cell>
        </row>
        <row r="10">
          <cell r="B10" t="str">
            <v>Alta</v>
          </cell>
          <cell r="C10">
            <v>0.61</v>
          </cell>
          <cell r="D10">
            <v>0.8</v>
          </cell>
          <cell r="E10">
            <v>0.8</v>
          </cell>
        </row>
        <row r="11">
          <cell r="B11" t="str">
            <v>Muy Alta</v>
          </cell>
          <cell r="C11">
            <v>0.81</v>
          </cell>
          <cell r="D11">
            <v>1</v>
          </cell>
          <cell r="E11">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0"/>
  <sheetViews>
    <sheetView showGridLines="0" view="pageLayout" topLeftCell="N2" zoomScale="80" zoomScaleNormal="115" zoomScaleSheetLayoutView="30" zoomScalePageLayoutView="80" workbookViewId="0">
      <selection activeCell="Q12" sqref="Q12"/>
    </sheetView>
  </sheetViews>
  <sheetFormatPr defaultColWidth="11.42578125" defaultRowHeight="13.5"/>
  <cols>
    <col min="1" max="1" width="1" style="1" customWidth="1"/>
    <col min="2" max="2" width="4.28515625" style="1" bestFit="1" customWidth="1"/>
    <col min="3" max="3" width="26.5703125" style="1" customWidth="1"/>
    <col min="4" max="4" width="18.7109375" style="1" customWidth="1"/>
    <col min="5" max="5" width="33.140625" style="1" customWidth="1"/>
    <col min="6" max="6" width="31.5703125" style="1" customWidth="1"/>
    <col min="7" max="7" width="14.85546875" style="1" customWidth="1"/>
    <col min="8" max="8" width="15.7109375" style="1" hidden="1" customWidth="1"/>
    <col min="9" max="9" width="11.5703125" style="1" customWidth="1"/>
    <col min="10" max="10" width="6" style="1" customWidth="1"/>
    <col min="11" max="12" width="14.5703125" style="1" hidden="1" customWidth="1"/>
    <col min="13" max="13" width="11.5703125" style="1" customWidth="1"/>
    <col min="14" max="14" width="6" style="1" customWidth="1"/>
    <col min="15" max="15" width="11.5703125" style="1" customWidth="1"/>
    <col min="16" max="16" width="8.85546875" style="1" customWidth="1"/>
    <col min="17" max="17" width="45.28515625" style="1" customWidth="1"/>
    <col min="18" max="18" width="16.5703125" style="1" customWidth="1"/>
    <col min="19" max="19" width="13" style="1" customWidth="1"/>
    <col min="20" max="20" width="8.28515625" style="1" hidden="1" customWidth="1"/>
    <col min="21" max="21" width="10.28515625" style="1" customWidth="1"/>
    <col min="22" max="22" width="8.28515625" style="1" hidden="1" customWidth="1"/>
    <col min="23" max="23" width="8.28515625" style="1" customWidth="1"/>
    <col min="24" max="24" width="15.5703125" style="1" customWidth="1"/>
    <col min="25" max="25" width="10.28515625" style="1" customWidth="1"/>
    <col min="26" max="26" width="13.5703125" style="1" customWidth="1"/>
    <col min="27" max="27" width="10.42578125" style="5" customWidth="1"/>
    <col min="28" max="28" width="5.5703125" style="1" customWidth="1"/>
    <col min="29" max="29" width="7.140625" style="1" hidden="1" customWidth="1"/>
    <col min="30" max="30" width="10.42578125" style="5" customWidth="1"/>
    <col min="31" max="31" width="5.5703125" style="1" customWidth="1"/>
    <col min="32" max="32" width="10.42578125" style="5" customWidth="1"/>
    <col min="33" max="33" width="11.28515625" style="1" customWidth="1"/>
    <col min="34" max="34" width="39.7109375" style="1" customWidth="1"/>
    <col min="35" max="35" width="21.7109375" style="1" customWidth="1"/>
    <col min="36" max="36" width="21.42578125" style="1" customWidth="1"/>
    <col min="37" max="37" width="19" style="1" customWidth="1"/>
    <col min="38" max="38" width="12.5703125" style="1" customWidth="1"/>
    <col min="39" max="39" width="23.42578125" style="1" customWidth="1"/>
    <col min="40" max="16384" width="11.42578125" style="1"/>
  </cols>
  <sheetData>
    <row r="1" spans="1:38" ht="57" customHeight="1">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row>
    <row r="2" spans="1:38" ht="49.5" customHeight="1">
      <c r="A2" s="86" t="s">
        <v>0</v>
      </c>
      <c r="B2" s="86"/>
      <c r="C2" s="86"/>
      <c r="D2" s="86"/>
      <c r="E2" s="87" t="s">
        <v>1</v>
      </c>
      <c r="F2" s="87"/>
      <c r="G2" s="87"/>
      <c r="H2" s="87"/>
      <c r="I2" s="87"/>
      <c r="J2" s="87"/>
      <c r="K2" s="87"/>
      <c r="L2" s="87"/>
      <c r="M2" s="87"/>
      <c r="N2" s="87"/>
      <c r="O2" s="87"/>
      <c r="P2" s="2"/>
      <c r="Q2" s="3"/>
      <c r="R2" s="3"/>
      <c r="S2" s="3"/>
      <c r="T2" s="3"/>
      <c r="U2" s="3"/>
      <c r="V2" s="3"/>
      <c r="W2" s="3"/>
      <c r="X2" s="3"/>
      <c r="Y2" s="3"/>
      <c r="Z2" s="3"/>
      <c r="AA2" s="4"/>
      <c r="AB2" s="3"/>
      <c r="AC2" s="3"/>
      <c r="AD2" s="4"/>
      <c r="AE2" s="3"/>
      <c r="AF2" s="4"/>
      <c r="AG2" s="3"/>
      <c r="AH2" s="3"/>
      <c r="AI2" s="3"/>
    </row>
    <row r="3" spans="1:38" ht="41.25" customHeight="1">
      <c r="A3" s="86" t="s">
        <v>2</v>
      </c>
      <c r="B3" s="86"/>
      <c r="C3" s="86"/>
      <c r="D3" s="86"/>
      <c r="E3" s="87" t="s">
        <v>3</v>
      </c>
      <c r="F3" s="87"/>
      <c r="G3" s="87"/>
      <c r="H3" s="87"/>
      <c r="I3" s="87"/>
      <c r="J3" s="87"/>
      <c r="K3" s="87"/>
      <c r="L3" s="87"/>
      <c r="M3" s="87"/>
      <c r="N3" s="87"/>
      <c r="O3" s="87"/>
      <c r="P3" s="3"/>
      <c r="Q3" s="58"/>
      <c r="R3" s="3"/>
      <c r="S3" s="3"/>
      <c r="T3" s="3"/>
      <c r="U3" s="3"/>
      <c r="V3" s="3"/>
      <c r="W3" s="3"/>
      <c r="X3" s="3"/>
      <c r="Y3" s="3"/>
      <c r="Z3" s="3"/>
      <c r="AA3" s="4"/>
      <c r="AB3" s="3"/>
      <c r="AC3" s="3"/>
      <c r="AD3" s="4"/>
      <c r="AE3" s="3"/>
      <c r="AF3" s="4"/>
      <c r="AG3" s="3"/>
      <c r="AH3" s="3"/>
      <c r="AI3" s="3"/>
    </row>
    <row r="4" spans="1:38" ht="60.75" customHeight="1">
      <c r="A4" s="86" t="s">
        <v>4</v>
      </c>
      <c r="B4" s="86"/>
      <c r="C4" s="86"/>
      <c r="D4" s="86"/>
      <c r="E4" s="87" t="s">
        <v>5</v>
      </c>
      <c r="F4" s="87"/>
      <c r="G4" s="87"/>
      <c r="H4" s="87"/>
      <c r="I4" s="87"/>
      <c r="J4" s="87"/>
      <c r="K4" s="87"/>
      <c r="L4" s="87"/>
      <c r="M4" s="87"/>
      <c r="N4" s="87"/>
      <c r="O4" s="87"/>
      <c r="P4" s="3"/>
      <c r="Q4" s="3"/>
      <c r="R4" s="3"/>
      <c r="S4" s="3"/>
      <c r="T4" s="3"/>
      <c r="U4" s="3"/>
      <c r="V4" s="3"/>
      <c r="W4" s="3"/>
      <c r="X4" s="3"/>
      <c r="Y4" s="3"/>
      <c r="Z4" s="3"/>
      <c r="AA4" s="4"/>
      <c r="AB4" s="3"/>
      <c r="AC4" s="3"/>
      <c r="AD4" s="4"/>
      <c r="AE4" s="3"/>
      <c r="AF4" s="4"/>
      <c r="AG4" s="3"/>
      <c r="AH4" s="3"/>
      <c r="AI4" s="3"/>
    </row>
    <row r="6" spans="1:38" ht="14.25" thickBot="1"/>
    <row r="7" spans="1:38">
      <c r="B7" s="65" t="s">
        <v>6</v>
      </c>
      <c r="C7" s="67" t="s">
        <v>7</v>
      </c>
      <c r="D7" s="67" t="s">
        <v>8</v>
      </c>
      <c r="E7" s="67" t="s">
        <v>9</v>
      </c>
      <c r="F7" s="67" t="s">
        <v>10</v>
      </c>
      <c r="G7" s="67" t="s">
        <v>11</v>
      </c>
      <c r="H7" s="67" t="s">
        <v>12</v>
      </c>
      <c r="I7" s="67"/>
      <c r="J7" s="67"/>
      <c r="K7" s="67"/>
      <c r="L7" s="67"/>
      <c r="M7" s="67"/>
      <c r="N7" s="67"/>
      <c r="O7" s="67"/>
      <c r="P7" s="67" t="s">
        <v>13</v>
      </c>
      <c r="Q7" s="67" t="s">
        <v>14</v>
      </c>
      <c r="R7" s="77" t="s">
        <v>15</v>
      </c>
      <c r="S7" s="83" t="s">
        <v>16</v>
      </c>
      <c r="T7" s="84"/>
      <c r="U7" s="84"/>
      <c r="V7" s="84"/>
      <c r="W7" s="84"/>
      <c r="X7" s="84"/>
      <c r="Y7" s="84"/>
      <c r="Z7" s="85"/>
      <c r="AA7" s="77" t="s">
        <v>17</v>
      </c>
      <c r="AB7" s="67" t="s">
        <v>18</v>
      </c>
      <c r="AC7" s="67" t="s">
        <v>19</v>
      </c>
      <c r="AD7" s="77" t="s">
        <v>20</v>
      </c>
      <c r="AE7" s="78" t="s">
        <v>18</v>
      </c>
      <c r="AF7" s="81" t="s">
        <v>21</v>
      </c>
      <c r="AG7" s="81" t="s">
        <v>22</v>
      </c>
      <c r="AH7" s="67" t="s">
        <v>23</v>
      </c>
      <c r="AI7" s="67"/>
      <c r="AJ7" s="67"/>
      <c r="AK7" s="67"/>
      <c r="AL7" s="72"/>
    </row>
    <row r="8" spans="1:38" ht="52.5" customHeight="1">
      <c r="B8" s="66"/>
      <c r="C8" s="68"/>
      <c r="D8" s="68"/>
      <c r="E8" s="68"/>
      <c r="F8" s="68"/>
      <c r="G8" s="68"/>
      <c r="H8" s="68" t="s">
        <v>24</v>
      </c>
      <c r="I8" s="74" t="s">
        <v>24</v>
      </c>
      <c r="J8" s="68" t="s">
        <v>18</v>
      </c>
      <c r="K8" s="75" t="s">
        <v>25</v>
      </c>
      <c r="L8" s="75" t="s">
        <v>26</v>
      </c>
      <c r="M8" s="74" t="s">
        <v>25</v>
      </c>
      <c r="N8" s="68" t="s">
        <v>18</v>
      </c>
      <c r="O8" s="74" t="s">
        <v>27</v>
      </c>
      <c r="P8" s="68"/>
      <c r="Q8" s="68"/>
      <c r="R8" s="74"/>
      <c r="S8" s="75" t="s">
        <v>28</v>
      </c>
      <c r="T8" s="75"/>
      <c r="U8" s="75" t="s">
        <v>29</v>
      </c>
      <c r="V8" s="75"/>
      <c r="W8" s="75" t="s">
        <v>30</v>
      </c>
      <c r="X8" s="75" t="s">
        <v>31</v>
      </c>
      <c r="Y8" s="75" t="s">
        <v>11</v>
      </c>
      <c r="Z8" s="75" t="s">
        <v>32</v>
      </c>
      <c r="AA8" s="74"/>
      <c r="AB8" s="68"/>
      <c r="AC8" s="68"/>
      <c r="AD8" s="74"/>
      <c r="AE8" s="79"/>
      <c r="AF8" s="82"/>
      <c r="AG8" s="82"/>
      <c r="AH8" s="68"/>
      <c r="AI8" s="68"/>
      <c r="AJ8" s="68"/>
      <c r="AK8" s="68"/>
      <c r="AL8" s="73"/>
    </row>
    <row r="9" spans="1:38" ht="44.25" customHeight="1">
      <c r="B9" s="66"/>
      <c r="C9" s="68"/>
      <c r="D9" s="68"/>
      <c r="E9" s="68"/>
      <c r="F9" s="68"/>
      <c r="G9" s="68"/>
      <c r="H9" s="68"/>
      <c r="I9" s="74"/>
      <c r="J9" s="68"/>
      <c r="K9" s="76"/>
      <c r="L9" s="76"/>
      <c r="M9" s="74"/>
      <c r="N9" s="68"/>
      <c r="O9" s="74"/>
      <c r="P9" s="68"/>
      <c r="Q9" s="68"/>
      <c r="R9" s="74"/>
      <c r="S9" s="76"/>
      <c r="T9" s="76"/>
      <c r="U9" s="76"/>
      <c r="V9" s="76"/>
      <c r="W9" s="76"/>
      <c r="X9" s="76"/>
      <c r="Y9" s="76"/>
      <c r="Z9" s="76"/>
      <c r="AA9" s="74"/>
      <c r="AB9" s="68"/>
      <c r="AC9" s="68"/>
      <c r="AD9" s="74"/>
      <c r="AE9" s="80"/>
      <c r="AF9" s="76"/>
      <c r="AG9" s="76"/>
      <c r="AH9" s="7" t="s">
        <v>33</v>
      </c>
      <c r="AI9" s="7" t="s">
        <v>34</v>
      </c>
      <c r="AJ9" s="7" t="s">
        <v>35</v>
      </c>
      <c r="AK9" s="7" t="s">
        <v>36</v>
      </c>
      <c r="AL9" s="8" t="s">
        <v>37</v>
      </c>
    </row>
    <row r="10" spans="1:38" s="9" customFormat="1" ht="103.5" customHeight="1">
      <c r="B10" s="69">
        <v>1</v>
      </c>
      <c r="C10" s="70" t="s">
        <v>38</v>
      </c>
      <c r="D10" s="70" t="s">
        <v>39</v>
      </c>
      <c r="E10" s="10" t="s">
        <v>40</v>
      </c>
      <c r="F10" s="10" t="s">
        <v>41</v>
      </c>
      <c r="G10" s="70">
        <v>365</v>
      </c>
      <c r="H10" s="71" t="str">
        <f>IF(G10="","",IF(AND(G10&gt;='[8]Hoja1 Formulas'!$K$3,G10&lt;='[8]Hoja1 Formulas'!$L$3),'[8]Hoja1 Formulas'!$I$3,IF(AND(G10&gt;='[8]Hoja1 Formulas'!$K$4,G10&lt;='[8]Hoja1 Formulas'!$L$4),'[8]Hoja1 Formulas'!$I$4,IF(AND(G10&gt;='[8]Hoja1 Formulas'!$K$5,G10&lt;='[8]Hoja1 Formulas'!$L$5),'[8]Hoja1 Formulas'!$I$5,IF(AND(G10&gt;='[8]Hoja1 Formulas'!$K$6,G10&lt;='[8]Hoja1 Formulas'!$L$6),'[8]Hoja1 Formulas'!$I$6,IF(AND(G10&gt;='[8]Hoja1 Formulas'!$K$7,G10&lt;='[8]Hoja1 Formulas'!$L$7),'[8]Hoja1 Formulas'!$I$7,""))))))</f>
        <v>60% Media</v>
      </c>
      <c r="I10" s="61" t="str">
        <f>IF(H10="","",MID(H10,FIND("%",H10,1)+2,LEN(H10)-(FIND("%",H10,1))))</f>
        <v>Media</v>
      </c>
      <c r="J10" s="61" t="str">
        <f>IF(H10="","",MID(H10,1,FIND("%",H10,1)))</f>
        <v>60%</v>
      </c>
      <c r="K10" s="61" t="str">
        <f>MID(H10,1,2)</f>
        <v>60</v>
      </c>
      <c r="L10" s="61">
        <f>'[8]Criterios Impacto'!G23</f>
        <v>11</v>
      </c>
      <c r="M10" s="61" t="s">
        <v>42</v>
      </c>
      <c r="N10" s="62">
        <f>IF(M10="Moderado",60%,IF(M10="Mayor",80%,IF(M10="Catastrófico",100%,"")))</f>
        <v>0.8</v>
      </c>
      <c r="O10" s="63" t="str">
        <f>IFERROR(IF(AND(G10="",L10=""),"",IF(AND(G10="",M10=""),"",VLOOKUP(J10*1,'[8]Hoja1 Formulas'!$B$13:$I$17,(N10*100)/20 + 3,FALSE))),"")</f>
        <v>Extremo</v>
      </c>
      <c r="P10" s="12">
        <v>1</v>
      </c>
      <c r="Q10" s="13" t="s">
        <v>43</v>
      </c>
      <c r="R10" s="14" t="str">
        <f>IF(OR(S10="Preventivo",S10="Detectivo"),"Probabilidad",IF(S10="Correctivo","Impacto",""))</f>
        <v>Probabilidad</v>
      </c>
      <c r="S10" s="15" t="s">
        <v>44</v>
      </c>
      <c r="T10" s="14">
        <f t="shared" ref="T10:T12" si="0">IF(S10="Preventivo",25%,(IF(S10="Correctivo",10%,IF(S10="Detectivo",15%,""))))</f>
        <v>0.25</v>
      </c>
      <c r="U10" s="15" t="s">
        <v>45</v>
      </c>
      <c r="V10" s="14">
        <f>IF(U10="Automático",25%,IF(U10="Manual",15%,""))</f>
        <v>0.15</v>
      </c>
      <c r="W10" s="16">
        <f>IF(SUM(V10,T10)=0,"",SUM(V10,T10))</f>
        <v>0.4</v>
      </c>
      <c r="X10" s="15" t="s">
        <v>46</v>
      </c>
      <c r="Y10" s="15" t="s">
        <v>47</v>
      </c>
      <c r="Z10" s="15" t="s">
        <v>48</v>
      </c>
      <c r="AA10" s="14" t="str">
        <f>IF(AB10="","",IF(AND(AB10&gt;='[8]Hoja2 Formulas'!$C$7,SISTEMAS!AB10&lt;='[8]Hoja2 Formulas'!$D$7),"Muy Baja",IF(AND(AB10&gt;='[8]Hoja2 Formulas'!$C$8,SISTEMAS!AB10&lt;='[8]Hoja2 Formulas'!$D$8),"Baja",IF(AND(AB10&gt;='[8]Hoja2 Formulas'!$C$9,SISTEMAS!AB10&lt;='[8]Hoja2 Formulas'!$D$9),"Media",IF(AND(AB10&gt;='[8]Hoja2 Formulas'!$C$10,SISTEMAS!AB10&lt;='[8]Hoja2 Formulas'!$D$10),"Alta",IF(AND(AB10&gt;='[8]Hoja2 Formulas'!$C$11,SISTEMAS!AB10&lt;='[8]Hoja2 Formulas'!$D$11),"Muy Alta",""))))))</f>
        <v>Baja</v>
      </c>
      <c r="AB10" s="16">
        <f>IFERROR(J10-(W10*J10),"")</f>
        <v>0.36</v>
      </c>
      <c r="AC10" s="16">
        <f>IF(AB10="","",VLOOKUP(AA10,'[8]Hoja2 Formulas'!$B$7:$E$11,4,FALSE))</f>
        <v>0.4</v>
      </c>
      <c r="AD10" s="14" t="str">
        <f>IF(AE10="","",IF(AND(AE10&gt;='[8]Hoja2 Formulas'!$C$7,SISTEMAS!AE10&lt;='[8]Hoja2 Formulas'!$D$7),"Leve",IF(AND(AE10&gt;='[8]Hoja2 Formulas'!$C$8,SISTEMAS!AE10&lt;='[8]Hoja2 Formulas'!$D$8),"Menor",IF(AND(AE10&gt;='[8]Hoja2 Formulas'!$C$9,SISTEMAS!AE10&lt;='[8]Hoja2 Formulas'!$D$9),"Moderado",IF(AND(AE10&gt;='[8]Hoja2 Formulas'!$C$10,SISTEMAS!AE10&lt;='[8]Hoja2 Formulas'!$D$10),"Mayor",IF(AND(AE10&gt;='[8]Hoja2 Formulas'!$C$11,SISTEMAS!AE10&lt;='[8]Hoja2 Formulas'!$D$11),"Catastófico",""))))))</f>
        <v>Mayor</v>
      </c>
      <c r="AE10" s="16">
        <f>IF(W10="","",IF(S10="Correctivo",N10-N10*W10,N10))</f>
        <v>0.8</v>
      </c>
      <c r="AF10" s="14" t="str">
        <f>IF(AND(AE10="",AB10=""),"",VLOOKUP(AC10*1,'[8]Hoja1 Formulas'!$B$13:$I$17,(AC10*100)/20 + 3,FALSE))</f>
        <v>Bajo</v>
      </c>
      <c r="AG10" s="15" t="s">
        <v>49</v>
      </c>
      <c r="AH10" s="13" t="s">
        <v>50</v>
      </c>
      <c r="AI10" s="13" t="s">
        <v>51</v>
      </c>
      <c r="AJ10" s="15" t="s">
        <v>52</v>
      </c>
      <c r="AK10" s="17" t="s">
        <v>53</v>
      </c>
      <c r="AL10" s="18" t="s">
        <v>54</v>
      </c>
    </row>
    <row r="11" spans="1:38" s="9" customFormat="1" ht="78.75" customHeight="1">
      <c r="B11" s="69"/>
      <c r="C11" s="70"/>
      <c r="D11" s="70"/>
      <c r="E11" s="10" t="s">
        <v>55</v>
      </c>
      <c r="F11" s="43" t="s">
        <v>56</v>
      </c>
      <c r="G11" s="70"/>
      <c r="H11" s="71"/>
      <c r="I11" s="61"/>
      <c r="J11" s="61"/>
      <c r="K11" s="61"/>
      <c r="L11" s="61"/>
      <c r="M11" s="61"/>
      <c r="N11" s="62"/>
      <c r="O11" s="64"/>
      <c r="P11" s="15">
        <v>2</v>
      </c>
      <c r="Q11" s="10" t="s">
        <v>57</v>
      </c>
      <c r="R11" s="14" t="str">
        <f t="shared" ref="R11:R12" si="1">IF(OR(S11="Preventivo",S11="Detectivo"),"Probabilidad",IF(S11="Correctivo","Impacto",""))</f>
        <v>Probabilidad</v>
      </c>
      <c r="S11" s="15" t="s">
        <v>44</v>
      </c>
      <c r="T11" s="14">
        <f t="shared" si="0"/>
        <v>0.25</v>
      </c>
      <c r="U11" s="15" t="s">
        <v>45</v>
      </c>
      <c r="V11" s="14">
        <f t="shared" ref="V11:V12" si="2">IF(U11="Automático",25%,IF(U11="Manual",15%,""))</f>
        <v>0.15</v>
      </c>
      <c r="W11" s="16">
        <f t="shared" ref="W11:W12" si="3">IF(SUM(V11,T11)=0,"",SUM(V11,T11))</f>
        <v>0.4</v>
      </c>
      <c r="X11" s="15" t="s">
        <v>46</v>
      </c>
      <c r="Y11" s="15" t="s">
        <v>47</v>
      </c>
      <c r="Z11" s="15" t="s">
        <v>48</v>
      </c>
      <c r="AA11" s="14" t="str">
        <f>IF(AB11="","",IF(AND(AB11&gt;='[8]Hoja2 Formulas'!$C$7,SISTEMAS!AB11&lt;='[8]Hoja2 Formulas'!$D$7),"Muy Baja",IF(AND(AB11&gt;='[8]Hoja2 Formulas'!$C$8,SISTEMAS!AB11&lt;='[8]Hoja2 Formulas'!$D$8),"Baja",IF(AND(AB11&gt;='[8]Hoja2 Formulas'!$C$9,SISTEMAS!AB11&lt;='[8]Hoja2 Formulas'!$D$9),"Media",IF(AND(AB11&gt;='[8]Hoja2 Formulas'!$C$10,SISTEMAS!AB11&lt;='[8]Hoja2 Formulas'!$D$10),"Alta",IF(AND(AB11&gt;='[8]Hoja2 Formulas'!$C$11,SISTEMAS!AB11&lt;='[8]Hoja2 Formulas'!$D$11),"Muy Alta",""))))))</f>
        <v>Baja</v>
      </c>
      <c r="AB11" s="16">
        <f>IFERROR(AB10-(AB10*W11),"")</f>
        <v>0.216</v>
      </c>
      <c r="AC11" s="16">
        <f>IF(AB11="","",VLOOKUP(AA11,'[8]Hoja2 Formulas'!$B$7:$E$11,4,FALSE))</f>
        <v>0.4</v>
      </c>
      <c r="AD11" s="14" t="str">
        <f>IF(AE11="","",IF(AND(AE11&gt;='[8]Hoja2 Formulas'!$C$7,SISTEMAS!AE11&lt;='[8]Hoja2 Formulas'!$D$7),"Leve",IF(AND(AE11&gt;='[8]Hoja2 Formulas'!$C$8,SISTEMAS!AE11&lt;='[8]Hoja2 Formulas'!$D$8),"Menor",IF(AND(AE11&gt;='[8]Hoja2 Formulas'!$C$9,SISTEMAS!AE11&lt;='[8]Hoja2 Formulas'!$D$9),"Moderado",IF(AND(AE11&gt;='[8]Hoja2 Formulas'!$C$10,SISTEMAS!AE11&lt;='[8]Hoja2 Formulas'!$D$10),"Mayor",IF(AND(AE11&gt;='[8]Hoja2 Formulas'!$C$11,SISTEMAS!AE11&lt;='[8]Hoja2 Formulas'!$D$11),"Catastófico",""))))))</f>
        <v>Mayor</v>
      </c>
      <c r="AE11" s="16">
        <f>IF(W11="","",IF(S11="Correctivo",AE10-AE10*W11,AE10))</f>
        <v>0.8</v>
      </c>
      <c r="AF11" s="14" t="str">
        <f>IF(AND(AE11="",AB11=""),"",VLOOKUP(AC11*1,'[8]Hoja1 Formulas'!$B$13:$I$17,(AC11*100)/20 + 3,FALSE))</f>
        <v>Bajo</v>
      </c>
      <c r="AG11" s="15" t="s">
        <v>49</v>
      </c>
      <c r="AH11" s="13" t="s">
        <v>58</v>
      </c>
      <c r="AI11" s="13" t="s">
        <v>51</v>
      </c>
      <c r="AJ11" s="15" t="s">
        <v>52</v>
      </c>
      <c r="AK11" s="17" t="s">
        <v>59</v>
      </c>
      <c r="AL11" s="18" t="s">
        <v>54</v>
      </c>
    </row>
    <row r="12" spans="1:38" s="9" customFormat="1" ht="108.75" customHeight="1">
      <c r="B12" s="69"/>
      <c r="C12" s="70"/>
      <c r="D12" s="70"/>
      <c r="E12" s="10" t="s">
        <v>60</v>
      </c>
      <c r="F12" s="44" t="s">
        <v>61</v>
      </c>
      <c r="G12" s="70"/>
      <c r="H12" s="71"/>
      <c r="I12" s="61"/>
      <c r="J12" s="61"/>
      <c r="K12" s="61"/>
      <c r="L12" s="61"/>
      <c r="M12" s="61"/>
      <c r="N12" s="62"/>
      <c r="O12" s="64"/>
      <c r="P12" s="15">
        <v>3</v>
      </c>
      <c r="Q12" s="10" t="s">
        <v>62</v>
      </c>
      <c r="R12" s="14" t="str">
        <f t="shared" si="1"/>
        <v>Probabilidad</v>
      </c>
      <c r="S12" s="15" t="s">
        <v>44</v>
      </c>
      <c r="T12" s="14">
        <f t="shared" si="0"/>
        <v>0.25</v>
      </c>
      <c r="U12" s="15" t="s">
        <v>45</v>
      </c>
      <c r="V12" s="14">
        <f t="shared" si="2"/>
        <v>0.15</v>
      </c>
      <c r="W12" s="16">
        <f t="shared" si="3"/>
        <v>0.4</v>
      </c>
      <c r="X12" s="15" t="s">
        <v>46</v>
      </c>
      <c r="Y12" s="15" t="s">
        <v>47</v>
      </c>
      <c r="Z12" s="15" t="s">
        <v>48</v>
      </c>
      <c r="AA12" s="14" t="str">
        <f>IF(AB12="","",IF(AND(AB12&gt;='[8]Hoja2 Formulas'!$C$7,SISTEMAS!AB12&lt;='[8]Hoja2 Formulas'!$D$7),"Muy Baja",IF(AND(AB12&gt;='[8]Hoja2 Formulas'!$C$8,SISTEMAS!AB12&lt;='[8]Hoja2 Formulas'!$D$8),"Baja",IF(AND(AB12&gt;='[8]Hoja2 Formulas'!$C$9,SISTEMAS!AB12&lt;='[8]Hoja2 Formulas'!$D$9),"Media",IF(AND(AB12&gt;='[8]Hoja2 Formulas'!$C$10,SISTEMAS!AB12&lt;='[8]Hoja2 Formulas'!$D$10),"Alta",IF(AND(AB12&gt;='[8]Hoja2 Formulas'!$C$11,SISTEMAS!AB12&lt;='[8]Hoja2 Formulas'!$D$11),"Muy Alta",""))))))</f>
        <v>Muy Baja</v>
      </c>
      <c r="AB12" s="16">
        <f>IFERROR(AB11-(AB11*W12),"")</f>
        <v>0.12959999999999999</v>
      </c>
      <c r="AC12" s="16">
        <f>IF(AB12="","",VLOOKUP(AA12,'[8]Hoja2 Formulas'!$B$7:$E$11,4,FALSE))</f>
        <v>0.2</v>
      </c>
      <c r="AD12" s="14" t="str">
        <f>IF(AE12="","",IF(AND(AE12&gt;='[8]Hoja2 Formulas'!$C$7,SISTEMAS!AE12&lt;='[8]Hoja2 Formulas'!$D$7),"Leve",IF(AND(AE12&gt;='[8]Hoja2 Formulas'!$C$8,SISTEMAS!AE12&lt;='[8]Hoja2 Formulas'!$D$8),"Menor",IF(AND(AE12&gt;='[8]Hoja2 Formulas'!$C$9,SISTEMAS!AE12&lt;='[8]Hoja2 Formulas'!$D$9),"Moderado",IF(AND(AE12&gt;='[8]Hoja2 Formulas'!$C$10,SISTEMAS!AE12&lt;='[8]Hoja2 Formulas'!$D$10),"Mayor",IF(AND(AE12&gt;='[8]Hoja2 Formulas'!$C$11,SISTEMAS!AE12&lt;='[8]Hoja2 Formulas'!$D$11),"Catastófico",""))))))</f>
        <v>Mayor</v>
      </c>
      <c r="AE12" s="16">
        <f>IF(W12="","",IF(S12="Correctivo",AE11-AE11*W12,AE11))</f>
        <v>0.8</v>
      </c>
      <c r="AF12" s="14" t="str">
        <f>IF(AND(AE12="",AB12=""),"",VLOOKUP(AC12*1,'[8]Hoja1 Formulas'!$B$13:$I$17,(AC12*100)/20 + 3,FALSE))</f>
        <v>Bajo</v>
      </c>
      <c r="AG12" s="15" t="s">
        <v>49</v>
      </c>
      <c r="AH12" s="13" t="s">
        <v>63</v>
      </c>
      <c r="AI12" s="13" t="s">
        <v>51</v>
      </c>
      <c r="AJ12" s="15" t="s">
        <v>52</v>
      </c>
      <c r="AK12" s="17" t="s">
        <v>64</v>
      </c>
      <c r="AL12" s="18" t="s">
        <v>54</v>
      </c>
    </row>
    <row r="16" spans="1:38">
      <c r="O16" s="59"/>
      <c r="P16" s="60"/>
      <c r="Q16" s="60"/>
      <c r="R16" s="60"/>
      <c r="S16" s="60"/>
      <c r="T16" s="60"/>
      <c r="U16" s="60"/>
      <c r="V16" s="60"/>
      <c r="W16" s="60"/>
      <c r="AJ16" s="34"/>
    </row>
    <row r="17" spans="2:23">
      <c r="O17" s="60"/>
      <c r="P17" s="60"/>
      <c r="Q17" s="60"/>
      <c r="R17" s="60"/>
      <c r="S17" s="60"/>
      <c r="T17" s="60"/>
      <c r="U17" s="60"/>
      <c r="V17" s="60"/>
      <c r="W17" s="60"/>
    </row>
    <row r="18" spans="2:23">
      <c r="O18" s="60"/>
      <c r="P18" s="60"/>
      <c r="Q18" s="60"/>
      <c r="R18" s="60"/>
      <c r="S18" s="60"/>
      <c r="T18" s="60"/>
      <c r="U18" s="60"/>
      <c r="V18" s="60"/>
      <c r="W18" s="60"/>
    </row>
    <row r="19" spans="2:23">
      <c r="B19" s="35"/>
      <c r="C19" s="35"/>
      <c r="O19" s="60"/>
      <c r="P19" s="60"/>
      <c r="Q19" s="60"/>
      <c r="R19" s="60"/>
      <c r="S19" s="60"/>
      <c r="T19" s="60"/>
      <c r="U19" s="60"/>
      <c r="V19" s="60"/>
      <c r="W19" s="60"/>
    </row>
    <row r="20" spans="2:23">
      <c r="B20" s="35"/>
      <c r="C20" s="35"/>
      <c r="O20" s="60"/>
      <c r="P20" s="60"/>
      <c r="Q20" s="60"/>
      <c r="R20" s="60"/>
      <c r="S20" s="60"/>
      <c r="T20" s="60"/>
      <c r="U20" s="60"/>
      <c r="V20" s="60"/>
      <c r="W20" s="60"/>
    </row>
  </sheetData>
  <sheetProtection algorithmName="SHA-512" hashValue="7vd2zBP4VZBhbrQxPhQM5nCFwrPCQeP3Og89i50OG4Cgb2AolZxJAr1UkQUYBRnszoO5306EK/gzuf1XUmhZ6w==" saltValue="WIYjf5Sk+LndrgGXZNFHoQ==" spinCount="100000" selectLockedCells="1"/>
  <dataConsolidate/>
  <mergeCells count="55">
    <mergeCell ref="A4:D4"/>
    <mergeCell ref="E4:O4"/>
    <mergeCell ref="B1:AL1"/>
    <mergeCell ref="A2:D2"/>
    <mergeCell ref="E2:O2"/>
    <mergeCell ref="A3:D3"/>
    <mergeCell ref="E3:O3"/>
    <mergeCell ref="AA7:AA9"/>
    <mergeCell ref="T8:T9"/>
    <mergeCell ref="U8:U9"/>
    <mergeCell ref="V8:V9"/>
    <mergeCell ref="W8:W9"/>
    <mergeCell ref="P7:P9"/>
    <mergeCell ref="Q7:Q9"/>
    <mergeCell ref="R7:R9"/>
    <mergeCell ref="S7:Z7"/>
    <mergeCell ref="X8:X9"/>
    <mergeCell ref="Y8:Y9"/>
    <mergeCell ref="Z8:Z9"/>
    <mergeCell ref="AH7:AL8"/>
    <mergeCell ref="H8:H9"/>
    <mergeCell ref="I8:I9"/>
    <mergeCell ref="J8:J9"/>
    <mergeCell ref="K8:K9"/>
    <mergeCell ref="L8:L9"/>
    <mergeCell ref="M8:M9"/>
    <mergeCell ref="N8:N9"/>
    <mergeCell ref="O8:O9"/>
    <mergeCell ref="S8:S9"/>
    <mergeCell ref="AB7:AB9"/>
    <mergeCell ref="AC7:AC9"/>
    <mergeCell ref="AD7:AD9"/>
    <mergeCell ref="AE7:AE9"/>
    <mergeCell ref="AF7:AF9"/>
    <mergeCell ref="AG7:AG9"/>
    <mergeCell ref="I10:I12"/>
    <mergeCell ref="J10:J12"/>
    <mergeCell ref="B7:B9"/>
    <mergeCell ref="C7:C9"/>
    <mergeCell ref="D7:D9"/>
    <mergeCell ref="E7:E9"/>
    <mergeCell ref="F7:F9"/>
    <mergeCell ref="G7:G9"/>
    <mergeCell ref="B10:B12"/>
    <mergeCell ref="C10:C12"/>
    <mergeCell ref="D10:D12"/>
    <mergeCell ref="G10:G12"/>
    <mergeCell ref="H10:H12"/>
    <mergeCell ref="H7:O7"/>
    <mergeCell ref="O16:W20"/>
    <mergeCell ref="K10:K12"/>
    <mergeCell ref="L10:L12"/>
    <mergeCell ref="M10:M12"/>
    <mergeCell ref="N10:N12"/>
    <mergeCell ref="O10:O12"/>
  </mergeCells>
  <conditionalFormatting sqref="O10:O12">
    <cfRule type="containsText" dxfId="152" priority="17" operator="containsText" text="Alto">
      <formula>NOT(ISERROR(SEARCH("Alto",O10)))</formula>
    </cfRule>
  </conditionalFormatting>
  <conditionalFormatting sqref="O10:O12">
    <cfRule type="containsText" dxfId="151" priority="15" operator="containsText" text="Moderado">
      <formula>NOT(ISERROR(SEARCH("Moderado",O10)))</formula>
    </cfRule>
    <cfRule type="containsText" dxfId="150" priority="16" operator="containsText" text="Extremo">
      <formula>NOT(ISERROR(SEARCH("Extremo",O10)))</formula>
    </cfRule>
  </conditionalFormatting>
  <conditionalFormatting sqref="AF10:AF12">
    <cfRule type="cellIs" dxfId="149" priority="1" operator="equal">
      <formula>"Extremo"</formula>
    </cfRule>
    <cfRule type="cellIs" dxfId="148" priority="2" operator="equal">
      <formula>"Alto"</formula>
    </cfRule>
    <cfRule type="cellIs" dxfId="147" priority="3" operator="equal">
      <formula>"Moderado"</formula>
    </cfRule>
    <cfRule type="cellIs" dxfId="146" priority="4" operator="equal">
      <formula>"Bajo"</formula>
    </cfRule>
  </conditionalFormatting>
  <conditionalFormatting sqref="AA10:AA12 I10:I12">
    <cfRule type="cellIs" dxfId="145" priority="9" operator="equal">
      <formula>"Muy Baja"</formula>
    </cfRule>
    <cfRule type="cellIs" dxfId="144" priority="10" operator="equal">
      <formula>"Baja"</formula>
    </cfRule>
    <cfRule type="cellIs" dxfId="143" priority="11" operator="equal">
      <formula>"Media"</formula>
    </cfRule>
    <cfRule type="cellIs" dxfId="142" priority="12" operator="equal">
      <formula>"Alta"</formula>
    </cfRule>
    <cfRule type="cellIs" dxfId="141" priority="13" operator="equal">
      <formula>"Muy Alta"</formula>
    </cfRule>
  </conditionalFormatting>
  <conditionalFormatting sqref="AD10:AD12 M10:M12">
    <cfRule type="cellIs" dxfId="140" priority="5" operator="equal">
      <formula>"Catastrófico"</formula>
    </cfRule>
    <cfRule type="cellIs" dxfId="139" priority="6" operator="equal">
      <formula>"Mayor"</formula>
    </cfRule>
    <cfRule type="cellIs" dxfId="138" priority="7" operator="equal">
      <formula>"Menor"</formula>
    </cfRule>
    <cfRule type="cellIs" dxfId="137" priority="8" operator="equal">
      <formula>"Leve"</formula>
    </cfRule>
    <cfRule type="cellIs" dxfId="136" priority="14" operator="equal">
      <formula>"Moderado"</formula>
    </cfRule>
  </conditionalFormatting>
  <dataValidations count="2">
    <dataValidation type="list" allowBlank="1" showInputMessage="1" showErrorMessage="1" sqref="AL10:AL12" xr:uid="{00000000-0002-0000-0000-000000000000}">
      <formula1>"Finalizado,En Curso"</formula1>
    </dataValidation>
    <dataValidation allowBlank="1" showDropDown="1" showInputMessage="1" showErrorMessage="1" sqref="AG10:AG12" xr:uid="{00000000-0002-0000-0000-000001000000}"/>
  </dataValidations>
  <pageMargins left="0.70866141732283472" right="0.70866141732283472" top="0.94488188976377963" bottom="0.74803149606299213" header="0.31496062992125984" footer="0.31496062992125984"/>
  <pageSetup paperSize="5" scale="32" orientation="landscape" r:id="rId1"/>
  <headerFooter>
    <oddHeader>&amp;L&amp;G&amp;C&amp;"Montserrat,Negrita"&amp;14&amp;K0070C0
FORMATO MAPA RIESGOS DE CORRUPCIÓN AÑO 2023&amp;R&amp;G</oddHeader>
    <oddFooter>&amp;L&amp;"Montserrat,Normal"
Dirección: Calle 24A No. 59-42 Torre 4 Piso 3 
Centro Empresarial Sarmiento Angulo
Conmutador: (+601) 307 8038
Línea gratuita: 01 8000 119703&amp;"-,Normal"
&amp;C&amp;"Montserrat,Normal"&amp;P de &amp;N
FOR-SIG-121-025
27/07/2023 Versión: 03
&amp;G&amp;R&amp;G</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'C:\Users\krivera\OneDrive - Superintendencia de Vigilancia\Documentos - copia\2023\PAAC\MAPAS DE RIESGOS CORRUPCION\[MATRIZ DE RIESGOS CORRUPCION SISTEMAS DE INFORMACION.xlsx]Hoja2 Formulas'!#REF!</xm:f>
          </x14:formula1>
          <xm:sqref>S10:S12 U10:U12 X10:Z12</xm:sqref>
        </x14:dataValidation>
        <x14:dataValidation type="list" allowBlank="1" showInputMessage="1" showErrorMessage="1" xr:uid="{00000000-0002-0000-0000-000007000000}">
          <x14:formula1>
            <xm:f>'C:\Users\krivera\OneDrive - Superintendencia de Vigilancia\Documentos - copia\2023\PAAC\MAPAS DE RIESGOS CORRUPCION\[MATRIZ DE RIESGOS CORRUPCION SISTEMAS DE INFORMACION.xlsx]Criterios Impacto'!#REF!</xm:f>
          </x14:formula1>
          <xm:sqref>M10:M12</xm:sqref>
        </x14:dataValidation>
        <x14:dataValidation type="list" allowBlank="1" showInputMessage="1" showErrorMessage="1" xr:uid="{00000000-0002-0000-0000-000008000000}">
          <x14:formula1>
            <xm:f>'C:\Users\krivera\OneDrive - Superintendencia de Vigilancia\Documentos - copia\2023\PAAC\MAPAS DE RIESGOS CORRUPCION\[MATRIZ DE RIESGOS CORRUPCION SISTEMAS DE INFORMACION.xlsx]Hoja1 Formulas'!#REF!</xm:f>
          </x14:formula1>
          <xm:sqref>D10:D12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16"/>
  <sheetViews>
    <sheetView showGridLines="0" view="pageLayout" topLeftCell="I7" zoomScale="70" zoomScaleNormal="85" zoomScaleSheetLayoutView="30" zoomScalePageLayoutView="70" workbookViewId="0">
      <selection activeCell="AJ11" sqref="AJ11"/>
    </sheetView>
  </sheetViews>
  <sheetFormatPr defaultColWidth="11.42578125" defaultRowHeight="13.5"/>
  <cols>
    <col min="1" max="1" width="1" style="1" customWidth="1"/>
    <col min="2" max="2" width="4.28515625" style="1" bestFit="1" customWidth="1"/>
    <col min="3" max="3" width="26.5703125" style="1" customWidth="1"/>
    <col min="4" max="4" width="18.7109375" style="1" customWidth="1"/>
    <col min="5" max="5" width="33.140625" style="1" customWidth="1"/>
    <col min="6" max="6" width="31.5703125" style="1" customWidth="1"/>
    <col min="7" max="7" width="14.85546875" style="1" customWidth="1"/>
    <col min="8" max="8" width="15.7109375" style="1" hidden="1" customWidth="1"/>
    <col min="9" max="9" width="11.5703125" style="1" customWidth="1"/>
    <col min="10" max="10" width="6" style="1" customWidth="1"/>
    <col min="11" max="12" width="14.5703125" style="1" hidden="1" customWidth="1"/>
    <col min="13" max="13" width="11.5703125" style="1" customWidth="1"/>
    <col min="14" max="14" width="6" style="1" customWidth="1"/>
    <col min="15" max="15" width="11.5703125" style="1" customWidth="1"/>
    <col min="16" max="16" width="8.85546875" style="1" customWidth="1"/>
    <col min="17" max="17" width="45.28515625" style="1" customWidth="1"/>
    <col min="18" max="18" width="11.5703125" style="1" customWidth="1"/>
    <col min="19" max="19" width="10.42578125" style="1" customWidth="1"/>
    <col min="20" max="20" width="8.28515625" style="1" hidden="1" customWidth="1"/>
    <col min="21" max="21" width="10.28515625" style="1" customWidth="1"/>
    <col min="22" max="22" width="8.28515625" style="1" hidden="1" customWidth="1"/>
    <col min="23" max="23" width="8.28515625" style="1" customWidth="1"/>
    <col min="24" max="24" width="13.140625" style="1" customWidth="1"/>
    <col min="25" max="25" width="10.28515625" style="1" customWidth="1"/>
    <col min="26" max="26" width="13.5703125" style="1" customWidth="1"/>
    <col min="27" max="27" width="10.42578125" style="5" customWidth="1"/>
    <col min="28" max="28" width="5.5703125" style="1" customWidth="1"/>
    <col min="29" max="29" width="7.140625" style="1" hidden="1" customWidth="1"/>
    <col min="30" max="30" width="10.42578125" style="5" customWidth="1"/>
    <col min="31" max="31" width="5.5703125" style="1" customWidth="1"/>
    <col min="32" max="32" width="10.42578125" style="5" customWidth="1"/>
    <col min="33" max="33" width="11.28515625" style="1" customWidth="1"/>
    <col min="34" max="34" width="39.7109375" style="1" customWidth="1"/>
    <col min="35" max="35" width="21.7109375" style="1" customWidth="1"/>
    <col min="36" max="36" width="21.42578125" style="1" customWidth="1"/>
    <col min="37" max="37" width="19" style="1" customWidth="1"/>
    <col min="38" max="38" width="12.5703125" style="1" customWidth="1"/>
    <col min="39" max="39" width="23.42578125" style="1" customWidth="1"/>
    <col min="40" max="16384" width="11.42578125" style="1"/>
  </cols>
  <sheetData>
    <row r="1" spans="1:38" ht="57" customHeight="1">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row>
    <row r="2" spans="1:38" ht="49.5" customHeight="1">
      <c r="A2" s="86" t="s">
        <v>0</v>
      </c>
      <c r="B2" s="86"/>
      <c r="C2" s="86"/>
      <c r="D2" s="86"/>
      <c r="E2" s="87" t="s">
        <v>65</v>
      </c>
      <c r="F2" s="87"/>
      <c r="G2" s="87"/>
      <c r="H2" s="87"/>
      <c r="I2" s="87"/>
      <c r="J2" s="87"/>
      <c r="K2" s="87"/>
      <c r="L2" s="87"/>
      <c r="M2" s="87"/>
      <c r="N2" s="87"/>
      <c r="O2" s="87"/>
      <c r="P2" s="2"/>
      <c r="Q2" s="3"/>
      <c r="R2" s="3"/>
      <c r="S2" s="3"/>
      <c r="T2" s="3"/>
      <c r="U2" s="3"/>
      <c r="V2" s="3"/>
      <c r="W2" s="3"/>
      <c r="X2" s="3"/>
      <c r="Y2" s="3"/>
      <c r="Z2" s="3"/>
      <c r="AA2" s="4"/>
      <c r="AB2" s="3"/>
      <c r="AC2" s="3"/>
      <c r="AD2" s="4"/>
      <c r="AE2" s="3"/>
      <c r="AF2" s="4"/>
      <c r="AG2" s="3"/>
      <c r="AH2" s="3"/>
      <c r="AI2" s="3"/>
    </row>
    <row r="3" spans="1:38" ht="66" customHeight="1">
      <c r="A3" s="86" t="s">
        <v>2</v>
      </c>
      <c r="B3" s="86"/>
      <c r="C3" s="86"/>
      <c r="D3" s="86"/>
      <c r="E3" s="87" t="s">
        <v>66</v>
      </c>
      <c r="F3" s="87"/>
      <c r="G3" s="87"/>
      <c r="H3" s="87"/>
      <c r="I3" s="87"/>
      <c r="J3" s="87"/>
      <c r="K3" s="87"/>
      <c r="L3" s="87"/>
      <c r="M3" s="87"/>
      <c r="N3" s="87"/>
      <c r="O3" s="87"/>
      <c r="P3" s="3"/>
      <c r="Q3" s="3"/>
      <c r="R3" s="3"/>
      <c r="S3" s="3"/>
      <c r="T3" s="3"/>
      <c r="U3" s="3"/>
      <c r="V3" s="3"/>
      <c r="W3" s="3"/>
      <c r="X3" s="3"/>
      <c r="Y3" s="3"/>
      <c r="Z3" s="3"/>
      <c r="AA3" s="4"/>
      <c r="AB3" s="3"/>
      <c r="AC3" s="3"/>
      <c r="AD3" s="4"/>
      <c r="AE3" s="3"/>
      <c r="AF3" s="4"/>
      <c r="AG3" s="3"/>
      <c r="AH3" s="3"/>
      <c r="AI3" s="3"/>
    </row>
    <row r="4" spans="1:38" ht="60.75" customHeight="1">
      <c r="A4" s="86" t="s">
        <v>4</v>
      </c>
      <c r="B4" s="86"/>
      <c r="C4" s="86"/>
      <c r="D4" s="86"/>
      <c r="E4" s="87" t="s">
        <v>67</v>
      </c>
      <c r="F4" s="87"/>
      <c r="G4" s="87"/>
      <c r="H4" s="87"/>
      <c r="I4" s="87"/>
      <c r="J4" s="87"/>
      <c r="K4" s="87"/>
      <c r="L4" s="87"/>
      <c r="M4" s="87"/>
      <c r="N4" s="87"/>
      <c r="O4" s="87"/>
      <c r="P4" s="3"/>
      <c r="Q4" s="3"/>
      <c r="R4" s="3"/>
      <c r="S4" s="3"/>
      <c r="T4" s="3"/>
      <c r="U4" s="3"/>
      <c r="V4" s="3"/>
      <c r="W4" s="3"/>
      <c r="X4" s="3"/>
      <c r="Y4" s="3"/>
      <c r="Z4" s="3"/>
      <c r="AA4" s="4"/>
      <c r="AB4" s="3"/>
      <c r="AC4" s="3"/>
      <c r="AD4" s="4"/>
      <c r="AE4" s="3"/>
      <c r="AF4" s="4"/>
      <c r="AG4" s="3"/>
      <c r="AH4" s="3"/>
      <c r="AI4" s="3"/>
    </row>
    <row r="6" spans="1:38" ht="14.25" thickBot="1"/>
    <row r="7" spans="1:38">
      <c r="B7" s="65" t="s">
        <v>6</v>
      </c>
      <c r="C7" s="67" t="s">
        <v>7</v>
      </c>
      <c r="D7" s="67" t="s">
        <v>8</v>
      </c>
      <c r="E7" s="67" t="s">
        <v>9</v>
      </c>
      <c r="F7" s="67" t="s">
        <v>10</v>
      </c>
      <c r="G7" s="67" t="s">
        <v>11</v>
      </c>
      <c r="H7" s="67" t="s">
        <v>12</v>
      </c>
      <c r="I7" s="67"/>
      <c r="J7" s="67"/>
      <c r="K7" s="67"/>
      <c r="L7" s="67"/>
      <c r="M7" s="67"/>
      <c r="N7" s="67"/>
      <c r="O7" s="67"/>
      <c r="P7" s="67" t="s">
        <v>13</v>
      </c>
      <c r="Q7" s="67" t="s">
        <v>14</v>
      </c>
      <c r="R7" s="77" t="s">
        <v>15</v>
      </c>
      <c r="S7" s="83" t="s">
        <v>16</v>
      </c>
      <c r="T7" s="84"/>
      <c r="U7" s="84"/>
      <c r="V7" s="84"/>
      <c r="W7" s="84"/>
      <c r="X7" s="84"/>
      <c r="Y7" s="84"/>
      <c r="Z7" s="85"/>
      <c r="AA7" s="77" t="s">
        <v>17</v>
      </c>
      <c r="AB7" s="67" t="s">
        <v>18</v>
      </c>
      <c r="AC7" s="67" t="s">
        <v>19</v>
      </c>
      <c r="AD7" s="77" t="s">
        <v>20</v>
      </c>
      <c r="AE7" s="78" t="s">
        <v>18</v>
      </c>
      <c r="AF7" s="81" t="s">
        <v>21</v>
      </c>
      <c r="AG7" s="81" t="s">
        <v>22</v>
      </c>
      <c r="AH7" s="67" t="s">
        <v>23</v>
      </c>
      <c r="AI7" s="67"/>
      <c r="AJ7" s="67"/>
      <c r="AK7" s="67"/>
      <c r="AL7" s="72"/>
    </row>
    <row r="8" spans="1:38" ht="52.5" customHeight="1">
      <c r="B8" s="66"/>
      <c r="C8" s="68"/>
      <c r="D8" s="68"/>
      <c r="E8" s="68"/>
      <c r="F8" s="68"/>
      <c r="G8" s="68"/>
      <c r="H8" s="68" t="s">
        <v>24</v>
      </c>
      <c r="I8" s="74" t="s">
        <v>24</v>
      </c>
      <c r="J8" s="68" t="s">
        <v>18</v>
      </c>
      <c r="K8" s="75" t="s">
        <v>25</v>
      </c>
      <c r="L8" s="75" t="s">
        <v>26</v>
      </c>
      <c r="M8" s="74" t="s">
        <v>25</v>
      </c>
      <c r="N8" s="68" t="s">
        <v>18</v>
      </c>
      <c r="O8" s="74" t="s">
        <v>27</v>
      </c>
      <c r="P8" s="68"/>
      <c r="Q8" s="68"/>
      <c r="R8" s="74"/>
      <c r="S8" s="75" t="s">
        <v>28</v>
      </c>
      <c r="T8" s="75"/>
      <c r="U8" s="75" t="s">
        <v>29</v>
      </c>
      <c r="V8" s="75"/>
      <c r="W8" s="75" t="s">
        <v>30</v>
      </c>
      <c r="X8" s="75" t="s">
        <v>31</v>
      </c>
      <c r="Y8" s="75" t="s">
        <v>11</v>
      </c>
      <c r="Z8" s="75" t="s">
        <v>32</v>
      </c>
      <c r="AA8" s="74"/>
      <c r="AB8" s="68"/>
      <c r="AC8" s="68"/>
      <c r="AD8" s="74"/>
      <c r="AE8" s="79"/>
      <c r="AF8" s="82"/>
      <c r="AG8" s="82"/>
      <c r="AH8" s="68"/>
      <c r="AI8" s="68"/>
      <c r="AJ8" s="68"/>
      <c r="AK8" s="68"/>
      <c r="AL8" s="73"/>
    </row>
    <row r="9" spans="1:38" ht="44.25" customHeight="1">
      <c r="B9" s="66"/>
      <c r="C9" s="68"/>
      <c r="D9" s="68"/>
      <c r="E9" s="68"/>
      <c r="F9" s="68"/>
      <c r="G9" s="68"/>
      <c r="H9" s="68"/>
      <c r="I9" s="74"/>
      <c r="J9" s="68"/>
      <c r="K9" s="76"/>
      <c r="L9" s="76"/>
      <c r="M9" s="74"/>
      <c r="N9" s="68"/>
      <c r="O9" s="74"/>
      <c r="P9" s="68"/>
      <c r="Q9" s="68"/>
      <c r="R9" s="74"/>
      <c r="S9" s="76"/>
      <c r="T9" s="76"/>
      <c r="U9" s="76"/>
      <c r="V9" s="76"/>
      <c r="W9" s="76"/>
      <c r="X9" s="76"/>
      <c r="Y9" s="76"/>
      <c r="Z9" s="76"/>
      <c r="AA9" s="74"/>
      <c r="AB9" s="68"/>
      <c r="AC9" s="68"/>
      <c r="AD9" s="74"/>
      <c r="AE9" s="80"/>
      <c r="AF9" s="76"/>
      <c r="AG9" s="76"/>
      <c r="AH9" s="7" t="s">
        <v>33</v>
      </c>
      <c r="AI9" s="7" t="s">
        <v>34</v>
      </c>
      <c r="AJ9" s="7" t="s">
        <v>35</v>
      </c>
      <c r="AK9" s="7" t="s">
        <v>36</v>
      </c>
      <c r="AL9" s="8" t="s">
        <v>37</v>
      </c>
    </row>
    <row r="10" spans="1:38" s="9" customFormat="1" ht="200.25" customHeight="1">
      <c r="B10" s="69">
        <v>1</v>
      </c>
      <c r="C10" s="70" t="s">
        <v>68</v>
      </c>
      <c r="D10" s="70" t="s">
        <v>69</v>
      </c>
      <c r="E10" s="10" t="s">
        <v>70</v>
      </c>
      <c r="F10" s="10" t="s">
        <v>71</v>
      </c>
      <c r="G10" s="70">
        <v>12424</v>
      </c>
      <c r="H10" s="71" t="str">
        <f>IF(G10="","",IF(AND(G10&gt;='[7]Hoja1 Formulas'!$K$3,G10&lt;='[7]Hoja1 Formulas'!$L$3),'[7]Hoja1 Formulas'!$I$3,IF(AND(G10&gt;='[7]Hoja1 Formulas'!$K$4,G10&lt;='[7]Hoja1 Formulas'!$L$4),'[7]Hoja1 Formulas'!$I$4,IF(AND(G10&gt;='[7]Hoja1 Formulas'!$K$5,G10&lt;='[7]Hoja1 Formulas'!$L$5),'[7]Hoja1 Formulas'!$I$5,IF(AND(G10&gt;='[7]Hoja1 Formulas'!$K$6,G10&lt;='[7]Hoja1 Formulas'!$L$6),'[7]Hoja1 Formulas'!$I$6,IF(AND(G10&gt;='[7]Hoja1 Formulas'!$K$7,G10&lt;='[7]Hoja1 Formulas'!$L$7),'[7]Hoja1 Formulas'!$I$7,""))))))</f>
        <v>100% Muy Alta</v>
      </c>
      <c r="I10" s="61" t="str">
        <f>IF(H10="","",MID(H10,FIND("%",H10,1)+2,LEN(H10)-(FIND("%",H10,1))))</f>
        <v>Muy Alta</v>
      </c>
      <c r="J10" s="61" t="str">
        <f>IF(H10="","",MID(H10,1,FIND("%",H10,1)))</f>
        <v>100%</v>
      </c>
      <c r="K10" s="61" t="str">
        <f>MID(H10,1,2)</f>
        <v>10</v>
      </c>
      <c r="L10" s="61">
        <f>'[7]Criterios Impacto'!G23</f>
        <v>11</v>
      </c>
      <c r="M10" s="61" t="s">
        <v>42</v>
      </c>
      <c r="N10" s="62">
        <f>IF(M10="Moderado",60%,IF(M10="Mayor",80%,IF(M10="Catastrófico",100%,"")))</f>
        <v>0.8</v>
      </c>
      <c r="O10" s="63" t="str">
        <f>IFERROR(IF(AND(G10="",L10=""),"",IF(AND(G10="",M10=""),"",VLOOKUP(J10*1,'[7]Hoja1 Formulas'!$B$13:$I$17,(N10*100)/20 + 3,FALSE))),"")</f>
        <v>Extremo</v>
      </c>
      <c r="P10" s="12">
        <v>1</v>
      </c>
      <c r="Q10" s="10" t="s">
        <v>72</v>
      </c>
      <c r="R10" s="14" t="str">
        <f>IF(OR(S10="Preventivo",S10="Detectivo"),"Probabilidad",IF(S10="Correctivo","Impacto",""))</f>
        <v>Probabilidad</v>
      </c>
      <c r="S10" s="15" t="s">
        <v>44</v>
      </c>
      <c r="T10" s="14">
        <f t="shared" ref="T10:T11" si="0">IF(S10="Preventivo",25%,(IF(S10="Correctivo",10%,IF(S10="Detectivo",15%,""))))</f>
        <v>0.25</v>
      </c>
      <c r="U10" s="15" t="s">
        <v>45</v>
      </c>
      <c r="V10" s="14">
        <f>IF(U10="Automático",25%,IF(U10="Manual",15%,""))</f>
        <v>0.15</v>
      </c>
      <c r="W10" s="16">
        <f>IF(SUM(V10,T10)=0,"",SUM(V10,T10))</f>
        <v>0.4</v>
      </c>
      <c r="X10" s="15" t="s">
        <v>46</v>
      </c>
      <c r="Y10" s="15" t="s">
        <v>47</v>
      </c>
      <c r="Z10" s="15" t="s">
        <v>73</v>
      </c>
      <c r="AA10" s="14" t="str">
        <f>IF(AB10="","",IF(AND(AB10&gt;='[7]Hoja2 Formulas'!$C$7,SERVICIO!AB10&lt;='[7]Hoja2 Formulas'!$D$7),"Muy Baja",IF(AND(AB10&gt;='[7]Hoja2 Formulas'!$C$8,SERVICIO!AB10&lt;='[7]Hoja2 Formulas'!$D$8),"Baja",IF(AND(AB10&gt;='[7]Hoja2 Formulas'!$C$9,SERVICIO!AB10&lt;='[7]Hoja2 Formulas'!$D$9),"Media",IF(AND(AB10&gt;='[7]Hoja2 Formulas'!$C$10,SERVICIO!AB10&lt;='[7]Hoja2 Formulas'!$D$10),"Alta",IF(AND(AB10&gt;='[7]Hoja2 Formulas'!$C$11,SERVICIO!AB10&lt;='[7]Hoja2 Formulas'!$D$11),"Muy Alta",""))))))</f>
        <v>Media</v>
      </c>
      <c r="AB10" s="16">
        <f>IFERROR(J10-(W10*J10),"")</f>
        <v>0.6</v>
      </c>
      <c r="AC10" s="16">
        <f>IF(AB10="","",VLOOKUP(AA10,'[7]Hoja2 Formulas'!$B$7:$E$11,4,FALSE))</f>
        <v>0.6</v>
      </c>
      <c r="AD10" s="14" t="str">
        <f>IF(AE10="","",IF(AND(AE10&gt;='[7]Hoja2 Formulas'!$C$7,SERVICIO!AE10&lt;='[7]Hoja2 Formulas'!$D$7),"Leve",IF(AND(AE10&gt;='[7]Hoja2 Formulas'!$C$8,SERVICIO!AE10&lt;='[7]Hoja2 Formulas'!$D$8),"Menor",IF(AND(AE10&gt;='[7]Hoja2 Formulas'!$C$9,SERVICIO!AE10&lt;='[7]Hoja2 Formulas'!$D$9),"Moderado",IF(AND(AE10&gt;='[7]Hoja2 Formulas'!$C$10,SERVICIO!AE10&lt;='[7]Hoja2 Formulas'!$D$10),"Mayor",IF(AND(AE10&gt;='[7]Hoja2 Formulas'!$C$11,SERVICIO!AE10&lt;='[7]Hoja2 Formulas'!$D$11),"Catastófico",""))))))</f>
        <v>Mayor</v>
      </c>
      <c r="AE10" s="16">
        <f>IF(W10="","",IF(S10="Correctivo",N10-N10*W10,N10))</f>
        <v>0.8</v>
      </c>
      <c r="AF10" s="14" t="str">
        <f>IF(AND(AE10="",AB10=""),"",VLOOKUP(AC10*1,'[7]Hoja1 Formulas'!$B$13:$I$17,(AC10*100)/20 + 3,FALSE))</f>
        <v>Alto</v>
      </c>
      <c r="AG10" s="15" t="s">
        <v>49</v>
      </c>
      <c r="AH10" s="13" t="s">
        <v>74</v>
      </c>
      <c r="AI10" s="15" t="s">
        <v>75</v>
      </c>
      <c r="AJ10" s="17">
        <v>45138</v>
      </c>
      <c r="AK10" s="17" t="s">
        <v>76</v>
      </c>
      <c r="AL10" s="57" t="s">
        <v>54</v>
      </c>
    </row>
    <row r="11" spans="1:38" s="9" customFormat="1" ht="252.75" customHeight="1">
      <c r="B11" s="69"/>
      <c r="C11" s="70"/>
      <c r="D11" s="70"/>
      <c r="E11" s="10" t="s">
        <v>77</v>
      </c>
      <c r="F11" s="43" t="s">
        <v>78</v>
      </c>
      <c r="G11" s="70"/>
      <c r="H11" s="71"/>
      <c r="I11" s="61"/>
      <c r="J11" s="61"/>
      <c r="K11" s="61"/>
      <c r="L11" s="61"/>
      <c r="M11" s="61"/>
      <c r="N11" s="62"/>
      <c r="O11" s="64"/>
      <c r="P11" s="15">
        <v>2</v>
      </c>
      <c r="Q11" s="10" t="s">
        <v>79</v>
      </c>
      <c r="R11" s="14" t="str">
        <f t="shared" ref="R11" si="1">IF(OR(S11="Preventivo",S11="Detectivo"),"Probabilidad",IF(S11="Correctivo","Impacto",""))</f>
        <v>Probabilidad</v>
      </c>
      <c r="S11" s="15" t="s">
        <v>44</v>
      </c>
      <c r="T11" s="14">
        <f t="shared" si="0"/>
        <v>0.25</v>
      </c>
      <c r="U11" s="15" t="s">
        <v>45</v>
      </c>
      <c r="V11" s="14">
        <f t="shared" ref="V11" si="2">IF(U11="Automático",25%,IF(U11="Manual",15%,""))</f>
        <v>0.15</v>
      </c>
      <c r="W11" s="16">
        <f t="shared" ref="W11" si="3">IF(SUM(V11,T11)=0,"",SUM(V11,T11))</f>
        <v>0.4</v>
      </c>
      <c r="X11" s="15" t="s">
        <v>46</v>
      </c>
      <c r="Y11" s="15" t="s">
        <v>47</v>
      </c>
      <c r="Z11" s="15" t="s">
        <v>73</v>
      </c>
      <c r="AA11" s="14" t="str">
        <f>IF(AB11="","",IF(AND(AB11&gt;='[7]Hoja2 Formulas'!$C$7,SERVICIO!AB11&lt;='[7]Hoja2 Formulas'!$D$7),"Muy Baja",IF(AND(AB11&gt;='[7]Hoja2 Formulas'!$C$8,SERVICIO!AB11&lt;='[7]Hoja2 Formulas'!$D$8),"Baja",IF(AND(AB11&gt;='[7]Hoja2 Formulas'!$C$9,SERVICIO!AB11&lt;='[7]Hoja2 Formulas'!$D$9),"Media",IF(AND(AB11&gt;='[7]Hoja2 Formulas'!$C$10,SERVICIO!AB11&lt;='[7]Hoja2 Formulas'!$D$10),"Alta",IF(AND(AB11&gt;='[7]Hoja2 Formulas'!$C$11,SERVICIO!AB11&lt;='[7]Hoja2 Formulas'!$D$11),"Muy Alta",""))))))</f>
        <v>Baja</v>
      </c>
      <c r="AB11" s="16">
        <f>IFERROR(AB10-(AB10*W11),"")</f>
        <v>0.36</v>
      </c>
      <c r="AC11" s="16">
        <f>IF(AB11="","",VLOOKUP(AA11,'[7]Hoja2 Formulas'!$B$7:$E$11,4,FALSE))</f>
        <v>0.4</v>
      </c>
      <c r="AD11" s="14" t="str">
        <f>IF(AE11="","",IF(AND(AE11&gt;='[7]Hoja2 Formulas'!$C$7,SERVICIO!AE11&lt;='[7]Hoja2 Formulas'!$D$7),"Leve",IF(AND(AE11&gt;='[7]Hoja2 Formulas'!$C$8,SERVICIO!AE11&lt;='[7]Hoja2 Formulas'!$D$8),"Menor",IF(AND(AE11&gt;='[7]Hoja2 Formulas'!$C$9,SERVICIO!AE11&lt;='[7]Hoja2 Formulas'!$D$9),"Moderado",IF(AND(AE11&gt;='[7]Hoja2 Formulas'!$C$10,SERVICIO!AE11&lt;='[7]Hoja2 Formulas'!$D$10),"Mayor",IF(AND(AE11&gt;='[7]Hoja2 Formulas'!$C$11,SERVICIO!AE11&lt;='[7]Hoja2 Formulas'!$D$11),"Catastófico",""))))))</f>
        <v>Mayor</v>
      </c>
      <c r="AE11" s="16">
        <f>IF(W11="","",IF(S11="Correctivo",AE10-AE10*W11,AE10))</f>
        <v>0.8</v>
      </c>
      <c r="AF11" s="14" t="str">
        <f>IF(AND(AE11="",AB11=""),"",VLOOKUP(AC11*1,'[7]Hoja1 Formulas'!$B$13:$I$17,(AC11*100)/20 + 3,FALSE))</f>
        <v>Bajo</v>
      </c>
      <c r="AG11" s="15" t="s">
        <v>49</v>
      </c>
      <c r="AH11" s="13" t="s">
        <v>80</v>
      </c>
      <c r="AI11" s="15" t="s">
        <v>75</v>
      </c>
      <c r="AJ11" s="17" t="s">
        <v>81</v>
      </c>
      <c r="AK11" s="17" t="s">
        <v>82</v>
      </c>
      <c r="AL11" s="57" t="s">
        <v>54</v>
      </c>
    </row>
    <row r="12" spans="1:38">
      <c r="O12" s="59"/>
      <c r="P12" s="60"/>
      <c r="Q12" s="60"/>
      <c r="R12" s="60"/>
      <c r="S12" s="60"/>
      <c r="T12" s="60"/>
      <c r="U12" s="60"/>
      <c r="V12" s="60"/>
      <c r="W12" s="60"/>
      <c r="AJ12" s="34"/>
    </row>
    <row r="13" spans="1:38">
      <c r="O13" s="60"/>
      <c r="P13" s="60"/>
      <c r="Q13" s="60"/>
      <c r="R13" s="60"/>
      <c r="S13" s="60"/>
      <c r="T13" s="60"/>
      <c r="U13" s="60"/>
      <c r="V13" s="60"/>
      <c r="W13" s="60"/>
    </row>
    <row r="14" spans="1:38">
      <c r="O14" s="60"/>
      <c r="P14" s="60"/>
      <c r="Q14" s="60"/>
      <c r="R14" s="60"/>
      <c r="S14" s="60"/>
      <c r="T14" s="60"/>
      <c r="U14" s="60"/>
      <c r="V14" s="60"/>
      <c r="W14" s="60"/>
    </row>
    <row r="15" spans="1:38">
      <c r="B15" s="35"/>
      <c r="C15" s="35"/>
      <c r="O15" s="60"/>
      <c r="P15" s="60"/>
      <c r="Q15" s="60"/>
      <c r="R15" s="60"/>
      <c r="S15" s="60"/>
      <c r="T15" s="60"/>
      <c r="U15" s="60"/>
      <c r="V15" s="60"/>
      <c r="W15" s="60"/>
    </row>
    <row r="16" spans="1:38">
      <c r="B16" s="35"/>
      <c r="C16" s="35"/>
      <c r="O16" s="60"/>
      <c r="P16" s="60"/>
      <c r="Q16" s="60"/>
      <c r="R16" s="60"/>
      <c r="S16" s="60"/>
      <c r="T16" s="60"/>
      <c r="U16" s="60"/>
      <c r="V16" s="60"/>
      <c r="W16" s="60"/>
    </row>
  </sheetData>
  <sheetProtection algorithmName="SHA-512" hashValue="7vd2zBP4VZBhbrQxPhQM5nCFwrPCQeP3Og89i50OG4Cgb2AolZxJAr1UkQUYBRnszoO5306EK/gzuf1XUmhZ6w==" saltValue="WIYjf5Sk+LndrgGXZNFHoQ==" spinCount="100000" selectLockedCells="1"/>
  <dataConsolidate/>
  <mergeCells count="55">
    <mergeCell ref="A4:D4"/>
    <mergeCell ref="E4:O4"/>
    <mergeCell ref="B1:AL1"/>
    <mergeCell ref="A2:D2"/>
    <mergeCell ref="E2:O2"/>
    <mergeCell ref="A3:D3"/>
    <mergeCell ref="E3:O3"/>
    <mergeCell ref="AA7:AA9"/>
    <mergeCell ref="T8:T9"/>
    <mergeCell ref="U8:U9"/>
    <mergeCell ref="V8:V9"/>
    <mergeCell ref="W8:W9"/>
    <mergeCell ref="P7:P9"/>
    <mergeCell ref="Q7:Q9"/>
    <mergeCell ref="R7:R9"/>
    <mergeCell ref="S7:Z7"/>
    <mergeCell ref="X8:X9"/>
    <mergeCell ref="Y8:Y9"/>
    <mergeCell ref="Z8:Z9"/>
    <mergeCell ref="AH7:AL8"/>
    <mergeCell ref="H8:H9"/>
    <mergeCell ref="I8:I9"/>
    <mergeCell ref="J8:J9"/>
    <mergeCell ref="K8:K9"/>
    <mergeCell ref="L8:L9"/>
    <mergeCell ref="M8:M9"/>
    <mergeCell ref="N8:N9"/>
    <mergeCell ref="O8:O9"/>
    <mergeCell ref="S8:S9"/>
    <mergeCell ref="AB7:AB9"/>
    <mergeCell ref="AC7:AC9"/>
    <mergeCell ref="AD7:AD9"/>
    <mergeCell ref="AE7:AE9"/>
    <mergeCell ref="AF7:AF9"/>
    <mergeCell ref="AG7:AG9"/>
    <mergeCell ref="I10:I11"/>
    <mergeCell ref="J10:J11"/>
    <mergeCell ref="B7:B9"/>
    <mergeCell ref="C7:C9"/>
    <mergeCell ref="D7:D9"/>
    <mergeCell ref="E7:E9"/>
    <mergeCell ref="F7:F9"/>
    <mergeCell ref="G7:G9"/>
    <mergeCell ref="B10:B11"/>
    <mergeCell ref="C10:C11"/>
    <mergeCell ref="D10:D11"/>
    <mergeCell ref="G10:G11"/>
    <mergeCell ref="H10:H11"/>
    <mergeCell ref="H7:O7"/>
    <mergeCell ref="O12:W16"/>
    <mergeCell ref="K10:K11"/>
    <mergeCell ref="L10:L11"/>
    <mergeCell ref="M10:M11"/>
    <mergeCell ref="N10:N11"/>
    <mergeCell ref="O10:O11"/>
  </mergeCells>
  <conditionalFormatting sqref="O10:O11">
    <cfRule type="containsText" dxfId="135" priority="17" operator="containsText" text="Alto">
      <formula>NOT(ISERROR(SEARCH("Alto",O10)))</formula>
    </cfRule>
  </conditionalFormatting>
  <conditionalFormatting sqref="O10:O11">
    <cfRule type="containsText" dxfId="134" priority="15" operator="containsText" text="Moderado">
      <formula>NOT(ISERROR(SEARCH("Moderado",O10)))</formula>
    </cfRule>
    <cfRule type="containsText" dxfId="133" priority="16" operator="containsText" text="Extremo">
      <formula>NOT(ISERROR(SEARCH("Extremo",O10)))</formula>
    </cfRule>
  </conditionalFormatting>
  <conditionalFormatting sqref="AF10:AF11">
    <cfRule type="cellIs" dxfId="132" priority="1" operator="equal">
      <formula>"Extremo"</formula>
    </cfRule>
    <cfRule type="cellIs" dxfId="131" priority="2" operator="equal">
      <formula>"Alto"</formula>
    </cfRule>
    <cfRule type="cellIs" dxfId="130" priority="3" operator="equal">
      <formula>"Moderado"</formula>
    </cfRule>
    <cfRule type="cellIs" dxfId="129" priority="4" operator="equal">
      <formula>"Bajo"</formula>
    </cfRule>
  </conditionalFormatting>
  <conditionalFormatting sqref="AA10:AA11 I10:I11">
    <cfRule type="cellIs" dxfId="128" priority="9" operator="equal">
      <formula>"Muy Baja"</formula>
    </cfRule>
    <cfRule type="cellIs" dxfId="127" priority="10" operator="equal">
      <formula>"Baja"</formula>
    </cfRule>
    <cfRule type="cellIs" dxfId="126" priority="11" operator="equal">
      <formula>"Media"</formula>
    </cfRule>
    <cfRule type="cellIs" dxfId="125" priority="12" operator="equal">
      <formula>"Alta"</formula>
    </cfRule>
    <cfRule type="cellIs" dxfId="124" priority="13" operator="equal">
      <formula>"Muy Alta"</formula>
    </cfRule>
  </conditionalFormatting>
  <conditionalFormatting sqref="AD10:AD11 M10:M11">
    <cfRule type="cellIs" dxfId="123" priority="5" operator="equal">
      <formula>"Catastrófico"</formula>
    </cfRule>
    <cfRule type="cellIs" dxfId="122" priority="6" operator="equal">
      <formula>"Mayor"</formula>
    </cfRule>
    <cfRule type="cellIs" dxfId="121" priority="7" operator="equal">
      <formula>"Menor"</formula>
    </cfRule>
    <cfRule type="cellIs" dxfId="120" priority="8" operator="equal">
      <formula>"Leve"</formula>
    </cfRule>
    <cfRule type="cellIs" dxfId="119" priority="14" operator="equal">
      <formula>"Moderado"</formula>
    </cfRule>
  </conditionalFormatting>
  <pageMargins left="0.70866141732283472" right="0.70866141732283472" top="0.94488188976377963" bottom="0.74803149606299213" header="0.31496062992125984" footer="0.31496062992125984"/>
  <pageSetup paperSize="5" scale="33" orientation="landscape" r:id="rId1"/>
  <headerFooter>
    <oddHeader>&amp;L&amp;G&amp;C&amp;"Montserrat,Negrita"&amp;14&amp;K0070C0
FORMATO MAPA RIESGOS DE CORRUPCIÓN AÑO 2023&amp;R&amp;G</oddHeader>
    <oddFooter>&amp;L&amp;"Montserrat,Normal"
Dirección: Calle 24A No. 59-42 Torre 4 Piso 3 
Centro Empresarial Sarmiento Angulo
Conmutador: (+601) 307 8038
Línea gratuita: 01 8000 119703&amp;"-,Normal"
&amp;C&amp;"Montserrat,Normal"&amp;P de &amp;N
FOR-SIG-121-025
27/07/2023 Versión: 03
&amp;G&amp;R&amp;G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18"/>
  <sheetViews>
    <sheetView tabSelected="1" view="pageLayout" topLeftCell="X4" zoomScale="80" zoomScaleNormal="90" zoomScaleSheetLayoutView="80" zoomScalePageLayoutView="80" workbookViewId="0">
      <selection activeCell="AJ10" sqref="AJ10"/>
    </sheetView>
  </sheetViews>
  <sheetFormatPr defaultColWidth="11.42578125" defaultRowHeight="13.5"/>
  <cols>
    <col min="1" max="1" width="1" style="1" customWidth="1"/>
    <col min="2" max="2" width="4.28515625" style="1" bestFit="1" customWidth="1"/>
    <col min="3" max="3" width="26.5703125" style="1" customWidth="1"/>
    <col min="4" max="4" width="18.7109375" style="1" customWidth="1"/>
    <col min="5" max="5" width="33.140625" style="1" customWidth="1"/>
    <col min="6" max="6" width="31.5703125" style="1" customWidth="1"/>
    <col min="7" max="7" width="14.85546875" style="1" customWidth="1"/>
    <col min="8" max="8" width="15.7109375" style="1" hidden="1" customWidth="1"/>
    <col min="9" max="9" width="11.5703125" style="1" customWidth="1"/>
    <col min="10" max="10" width="6" style="1" customWidth="1"/>
    <col min="11" max="12" width="14.5703125" style="1" hidden="1" customWidth="1"/>
    <col min="13" max="13" width="11.5703125" style="1" customWidth="1"/>
    <col min="14" max="14" width="6" style="1" customWidth="1"/>
    <col min="15" max="15" width="11.5703125" style="1" customWidth="1"/>
    <col min="16" max="16" width="8.85546875" style="1" customWidth="1"/>
    <col min="17" max="17" width="45.28515625" style="1" customWidth="1"/>
    <col min="18" max="18" width="17.42578125" style="1" customWidth="1"/>
    <col min="19" max="19" width="10.42578125" style="1" customWidth="1"/>
    <col min="20" max="20" width="8.28515625" style="1" hidden="1" customWidth="1"/>
    <col min="21" max="21" width="10.28515625" style="1" customWidth="1"/>
    <col min="22" max="22" width="8.28515625" style="1" hidden="1" customWidth="1"/>
    <col min="23" max="23" width="8.28515625" style="1" customWidth="1"/>
    <col min="24" max="24" width="13.140625" style="1" customWidth="1"/>
    <col min="25" max="25" width="10.28515625" style="1" customWidth="1"/>
    <col min="26" max="26" width="13.5703125" style="1" customWidth="1"/>
    <col min="27" max="27" width="10.42578125" style="5" customWidth="1"/>
    <col min="28" max="28" width="5.5703125" style="1" customWidth="1"/>
    <col min="29" max="29" width="7.140625" style="1" hidden="1" customWidth="1"/>
    <col min="30" max="30" width="10.42578125" style="5" customWidth="1"/>
    <col min="31" max="31" width="5.5703125" style="1" customWidth="1"/>
    <col min="32" max="32" width="10.42578125" style="5" customWidth="1"/>
    <col min="33" max="33" width="11.28515625" style="1" customWidth="1"/>
    <col min="34" max="34" width="39.7109375" style="1" customWidth="1"/>
    <col min="35" max="35" width="21.7109375" style="1" customWidth="1"/>
    <col min="36" max="36" width="21.42578125" style="1" customWidth="1"/>
    <col min="37" max="37" width="19" style="1" customWidth="1"/>
    <col min="38" max="38" width="12.5703125" style="1" customWidth="1"/>
    <col min="39" max="39" width="23.42578125" style="1" customWidth="1"/>
    <col min="40" max="16384" width="11.42578125" style="1"/>
  </cols>
  <sheetData>
    <row r="1" spans="1:38" ht="57" customHeight="1">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row>
    <row r="2" spans="1:38" ht="49.5" customHeight="1">
      <c r="A2" s="86" t="s">
        <v>0</v>
      </c>
      <c r="B2" s="86"/>
      <c r="C2" s="86"/>
      <c r="D2" s="86"/>
      <c r="E2" s="87" t="s">
        <v>83</v>
      </c>
      <c r="F2" s="87"/>
      <c r="G2" s="87"/>
      <c r="H2" s="87"/>
      <c r="I2" s="87"/>
      <c r="J2" s="87"/>
      <c r="K2" s="87"/>
      <c r="L2" s="87"/>
      <c r="M2" s="87"/>
      <c r="N2" s="87"/>
      <c r="O2" s="87"/>
      <c r="P2" s="2"/>
      <c r="Q2" s="3"/>
      <c r="R2" s="3"/>
      <c r="S2" s="3"/>
      <c r="T2" s="3"/>
      <c r="U2" s="3"/>
      <c r="V2" s="3"/>
      <c r="W2" s="3"/>
      <c r="X2" s="3"/>
      <c r="Y2" s="3"/>
      <c r="Z2" s="3"/>
      <c r="AA2" s="4"/>
      <c r="AB2" s="3"/>
      <c r="AC2" s="3"/>
      <c r="AD2" s="4"/>
      <c r="AE2" s="3"/>
      <c r="AF2" s="4"/>
      <c r="AG2" s="3"/>
      <c r="AH2" s="3"/>
      <c r="AI2" s="3"/>
    </row>
    <row r="3" spans="1:38" ht="41.25" customHeight="1">
      <c r="A3" s="86" t="s">
        <v>2</v>
      </c>
      <c r="B3" s="86"/>
      <c r="C3" s="86"/>
      <c r="D3" s="86"/>
      <c r="E3" s="87" t="s">
        <v>84</v>
      </c>
      <c r="F3" s="87"/>
      <c r="G3" s="87"/>
      <c r="H3" s="87"/>
      <c r="I3" s="87"/>
      <c r="J3" s="87"/>
      <c r="K3" s="87"/>
      <c r="L3" s="87"/>
      <c r="M3" s="87"/>
      <c r="N3" s="87"/>
      <c r="O3" s="87"/>
      <c r="P3" s="3"/>
      <c r="Q3" s="3"/>
      <c r="R3" s="3"/>
      <c r="S3" s="3"/>
      <c r="T3" s="3"/>
      <c r="U3" s="3"/>
      <c r="V3" s="3"/>
      <c r="W3" s="3"/>
      <c r="X3" s="3"/>
      <c r="Y3" s="3"/>
      <c r="Z3" s="3"/>
      <c r="AA3" s="4"/>
      <c r="AB3" s="3"/>
      <c r="AC3" s="3"/>
      <c r="AD3" s="4"/>
      <c r="AE3" s="3"/>
      <c r="AF3" s="4"/>
      <c r="AG3" s="3"/>
      <c r="AH3" s="3"/>
      <c r="AI3" s="3"/>
    </row>
    <row r="4" spans="1:38" ht="60.75" customHeight="1">
      <c r="A4" s="86" t="s">
        <v>4</v>
      </c>
      <c r="B4" s="86"/>
      <c r="C4" s="86"/>
      <c r="D4" s="86"/>
      <c r="E4" s="87" t="s">
        <v>85</v>
      </c>
      <c r="F4" s="87"/>
      <c r="G4" s="87"/>
      <c r="H4" s="87"/>
      <c r="I4" s="87"/>
      <c r="J4" s="87"/>
      <c r="K4" s="87"/>
      <c r="L4" s="87"/>
      <c r="M4" s="87"/>
      <c r="N4" s="87"/>
      <c r="O4" s="87"/>
      <c r="P4" s="3"/>
      <c r="Q4" s="3"/>
      <c r="R4" s="3"/>
      <c r="S4" s="3"/>
      <c r="T4" s="3"/>
      <c r="U4" s="3"/>
      <c r="V4" s="3"/>
      <c r="W4" s="3"/>
      <c r="X4" s="3"/>
      <c r="Y4" s="3"/>
      <c r="Z4" s="3"/>
      <c r="AA4" s="4"/>
      <c r="AB4" s="3"/>
      <c r="AC4" s="3"/>
      <c r="AD4" s="4"/>
      <c r="AE4" s="3"/>
      <c r="AF4" s="4"/>
      <c r="AG4" s="3"/>
      <c r="AH4" s="3"/>
      <c r="AI4" s="3"/>
    </row>
    <row r="6" spans="1:38" ht="14.25" thickBot="1"/>
    <row r="7" spans="1:38">
      <c r="B7" s="65" t="s">
        <v>6</v>
      </c>
      <c r="C7" s="67" t="s">
        <v>7</v>
      </c>
      <c r="D7" s="67" t="s">
        <v>8</v>
      </c>
      <c r="E7" s="67" t="s">
        <v>9</v>
      </c>
      <c r="F7" s="67" t="s">
        <v>10</v>
      </c>
      <c r="G7" s="67" t="s">
        <v>11</v>
      </c>
      <c r="H7" s="67" t="s">
        <v>12</v>
      </c>
      <c r="I7" s="67"/>
      <c r="J7" s="67"/>
      <c r="K7" s="67"/>
      <c r="L7" s="67"/>
      <c r="M7" s="67"/>
      <c r="N7" s="67"/>
      <c r="O7" s="67"/>
      <c r="P7" s="67" t="s">
        <v>13</v>
      </c>
      <c r="Q7" s="67" t="s">
        <v>14</v>
      </c>
      <c r="R7" s="77" t="s">
        <v>15</v>
      </c>
      <c r="S7" s="83" t="s">
        <v>16</v>
      </c>
      <c r="T7" s="84"/>
      <c r="U7" s="84"/>
      <c r="V7" s="84"/>
      <c r="W7" s="84"/>
      <c r="X7" s="84"/>
      <c r="Y7" s="84"/>
      <c r="Z7" s="85"/>
      <c r="AA7" s="77" t="s">
        <v>17</v>
      </c>
      <c r="AB7" s="67" t="s">
        <v>18</v>
      </c>
      <c r="AC7" s="67" t="s">
        <v>19</v>
      </c>
      <c r="AD7" s="77" t="s">
        <v>20</v>
      </c>
      <c r="AE7" s="78" t="s">
        <v>18</v>
      </c>
      <c r="AF7" s="81" t="s">
        <v>21</v>
      </c>
      <c r="AG7" s="81" t="s">
        <v>22</v>
      </c>
      <c r="AH7" s="67" t="s">
        <v>23</v>
      </c>
      <c r="AI7" s="67"/>
      <c r="AJ7" s="67"/>
      <c r="AK7" s="67"/>
      <c r="AL7" s="72"/>
    </row>
    <row r="8" spans="1:38" ht="52.5" customHeight="1">
      <c r="B8" s="66"/>
      <c r="C8" s="68"/>
      <c r="D8" s="68"/>
      <c r="E8" s="68"/>
      <c r="F8" s="68"/>
      <c r="G8" s="68"/>
      <c r="H8" s="68" t="s">
        <v>24</v>
      </c>
      <c r="I8" s="74" t="s">
        <v>24</v>
      </c>
      <c r="J8" s="68" t="s">
        <v>18</v>
      </c>
      <c r="K8" s="75" t="s">
        <v>25</v>
      </c>
      <c r="L8" s="75" t="s">
        <v>26</v>
      </c>
      <c r="M8" s="74" t="s">
        <v>25</v>
      </c>
      <c r="N8" s="68" t="s">
        <v>18</v>
      </c>
      <c r="O8" s="74" t="s">
        <v>27</v>
      </c>
      <c r="P8" s="68"/>
      <c r="Q8" s="68"/>
      <c r="R8" s="74"/>
      <c r="S8" s="75" t="s">
        <v>28</v>
      </c>
      <c r="T8" s="75"/>
      <c r="U8" s="75" t="s">
        <v>29</v>
      </c>
      <c r="V8" s="75"/>
      <c r="W8" s="75" t="s">
        <v>30</v>
      </c>
      <c r="X8" s="75" t="s">
        <v>31</v>
      </c>
      <c r="Y8" s="75" t="s">
        <v>11</v>
      </c>
      <c r="Z8" s="75" t="s">
        <v>32</v>
      </c>
      <c r="AA8" s="74"/>
      <c r="AB8" s="68"/>
      <c r="AC8" s="68"/>
      <c r="AD8" s="74"/>
      <c r="AE8" s="79"/>
      <c r="AF8" s="82"/>
      <c r="AG8" s="82"/>
      <c r="AH8" s="68"/>
      <c r="AI8" s="68"/>
      <c r="AJ8" s="68"/>
      <c r="AK8" s="68"/>
      <c r="AL8" s="73"/>
    </row>
    <row r="9" spans="1:38" ht="44.25" customHeight="1">
      <c r="B9" s="66"/>
      <c r="C9" s="68"/>
      <c r="D9" s="68"/>
      <c r="E9" s="68"/>
      <c r="F9" s="68"/>
      <c r="G9" s="68"/>
      <c r="H9" s="68"/>
      <c r="I9" s="74"/>
      <c r="J9" s="68"/>
      <c r="K9" s="76"/>
      <c r="L9" s="76"/>
      <c r="M9" s="74"/>
      <c r="N9" s="68"/>
      <c r="O9" s="74"/>
      <c r="P9" s="68"/>
      <c r="Q9" s="68"/>
      <c r="R9" s="74"/>
      <c r="S9" s="76"/>
      <c r="T9" s="76"/>
      <c r="U9" s="76"/>
      <c r="V9" s="76"/>
      <c r="W9" s="76"/>
      <c r="X9" s="76"/>
      <c r="Y9" s="76"/>
      <c r="Z9" s="76"/>
      <c r="AA9" s="74"/>
      <c r="AB9" s="68"/>
      <c r="AC9" s="68"/>
      <c r="AD9" s="74"/>
      <c r="AE9" s="80"/>
      <c r="AF9" s="76"/>
      <c r="AG9" s="76"/>
      <c r="AH9" s="7" t="s">
        <v>33</v>
      </c>
      <c r="AI9" s="7" t="s">
        <v>34</v>
      </c>
      <c r="AJ9" s="7" t="s">
        <v>35</v>
      </c>
      <c r="AK9" s="7" t="s">
        <v>36</v>
      </c>
      <c r="AL9" s="8" t="s">
        <v>37</v>
      </c>
    </row>
    <row r="10" spans="1:38" s="9" customFormat="1" ht="201" customHeight="1">
      <c r="B10" s="12">
        <v>1</v>
      </c>
      <c r="C10" s="15" t="s">
        <v>86</v>
      </c>
      <c r="D10" s="15" t="s">
        <v>69</v>
      </c>
      <c r="E10" s="10" t="s">
        <v>87</v>
      </c>
      <c r="F10" s="10" t="s">
        <v>88</v>
      </c>
      <c r="G10" s="15">
        <v>744</v>
      </c>
      <c r="H10" s="36" t="str">
        <f>IF(G10="","",IF(AND(G10&gt;='[4]Hoja1 Formulas'!$K$3,G10&lt;='[4]Hoja1 Formulas'!$L$3),'[4]Hoja1 Formulas'!$I$3,IF(AND(G10&gt;='[4]Hoja1 Formulas'!$K$4,G10&lt;='[4]Hoja1 Formulas'!$L$4),'[4]Hoja1 Formulas'!$I$4,IF(AND(G10&gt;='[4]Hoja1 Formulas'!$K$5,G10&lt;='[4]Hoja1 Formulas'!$L$5),'[4]Hoja1 Formulas'!$I$5,IF(AND(G10&gt;='[4]Hoja1 Formulas'!$K$6,G10&lt;='[4]Hoja1 Formulas'!$L$6),'[4]Hoja1 Formulas'!$I$6,IF(AND(G10&gt;='[4]Hoja1 Formulas'!$K$7,G10&lt;='[4]Hoja1 Formulas'!$L$7),'[4]Hoja1 Formulas'!$I$7,""))))))</f>
        <v>80% Alta</v>
      </c>
      <c r="I10" s="37" t="str">
        <f>IF(H10="","",MID(H10,FIND("%",H10,1)+2,LEN(H10)-(FIND("%",H10,1))))</f>
        <v>Alta</v>
      </c>
      <c r="J10" s="37" t="str">
        <f>IF(H10="","",MID(H10,1,FIND("%",H10,1)))</f>
        <v>80%</v>
      </c>
      <c r="K10" s="37" t="str">
        <f>MID(H10,1,2)</f>
        <v>80</v>
      </c>
      <c r="L10" s="37">
        <f>'[4]Criterios Impacto'!G23</f>
        <v>11</v>
      </c>
      <c r="M10" s="37" t="s">
        <v>42</v>
      </c>
      <c r="N10" s="11">
        <f>IF(M10="Moderado",60%,IF(M10="Mayor",80%,IF(M10="Catastrófico",100%,"")))</f>
        <v>0.8</v>
      </c>
      <c r="O10" s="37" t="str">
        <f>IFERROR(IF(AND(G10="",L10=""),"",IF(AND(G10="",M10=""),"",VLOOKUP(J10*1,'[4]Hoja1 Formulas'!$B$13:$I$17,(N10*100)/20 + 3,FALSE))),"")</f>
        <v>Extremo</v>
      </c>
      <c r="P10" s="12">
        <v>1</v>
      </c>
      <c r="Q10" s="13" t="s">
        <v>89</v>
      </c>
      <c r="R10" s="52" t="s">
        <v>90</v>
      </c>
      <c r="S10" s="15" t="s">
        <v>44</v>
      </c>
      <c r="T10" s="14">
        <f t="shared" ref="T10" si="0">IF(S10="Preventivo",25%,(IF(S10="Correctivo",10%,IF(S10="Detectivo",15%,""))))</f>
        <v>0.25</v>
      </c>
      <c r="U10" s="15" t="s">
        <v>45</v>
      </c>
      <c r="V10" s="14">
        <f>IF(U10="Automático",25%,IF(U10="Manual",15%,""))</f>
        <v>0.15</v>
      </c>
      <c r="W10" s="16">
        <f>IF(SUM(V10,T10)=0,"",SUM(V10,T10))</f>
        <v>0.4</v>
      </c>
      <c r="X10" s="15" t="s">
        <v>46</v>
      </c>
      <c r="Y10" s="15" t="s">
        <v>91</v>
      </c>
      <c r="Z10" s="15" t="s">
        <v>48</v>
      </c>
      <c r="AA10" s="14" t="str">
        <f>IF(AB10="","",IF(AND(AB10&gt;='[4]Hoja2 Formulas'!$C$7,DOCUMENTAL!AB10&lt;='[4]Hoja2 Formulas'!$D$7),"Muy Baja",IF(AND(AB10&gt;='[4]Hoja2 Formulas'!$C$8,DOCUMENTAL!AB10&lt;='[4]Hoja2 Formulas'!$D$8),"Baja",IF(AND(AB10&gt;='[4]Hoja2 Formulas'!$C$9,DOCUMENTAL!AB10&lt;='[4]Hoja2 Formulas'!$D$9),"Media",IF(AND(AB10&gt;='[4]Hoja2 Formulas'!$C$10,DOCUMENTAL!AB10&lt;='[4]Hoja2 Formulas'!$D$10),"Alta",IF(AND(AB10&gt;='[4]Hoja2 Formulas'!$C$11,DOCUMENTAL!AB10&lt;='[4]Hoja2 Formulas'!$D$11),"Muy Alta",""))))))</f>
        <v>Media</v>
      </c>
      <c r="AB10" s="16">
        <f>IFERROR(J10-(W10*J10),"")</f>
        <v>0.48</v>
      </c>
      <c r="AC10" s="16">
        <f>IF(AB10="","",VLOOKUP(AA10,'[4]Hoja2 Formulas'!$B$7:$E$11,4,FALSE))</f>
        <v>0.6</v>
      </c>
      <c r="AD10" s="14" t="str">
        <f>IF(AE10="","",IF(AND(AE10&gt;='[4]Hoja2 Formulas'!$C$7,DOCUMENTAL!AE10&lt;='[4]Hoja2 Formulas'!$D$7),"Leve",IF(AND(AE10&gt;='[4]Hoja2 Formulas'!$C$8,DOCUMENTAL!AE10&lt;='[4]Hoja2 Formulas'!$D$8),"Menor",IF(AND(AE10&gt;='[4]Hoja2 Formulas'!$C$9,DOCUMENTAL!AE10&lt;='[4]Hoja2 Formulas'!$D$9),"Moderado",IF(AND(AE10&gt;='[4]Hoja2 Formulas'!$C$10,DOCUMENTAL!AE10&lt;='[4]Hoja2 Formulas'!$D$10),"Mayor",IF(AND(AE10&gt;='[4]Hoja2 Formulas'!$C$11,DOCUMENTAL!AE10&lt;='[4]Hoja2 Formulas'!$D$11),"Catastófico",""))))))</f>
        <v>Mayor</v>
      </c>
      <c r="AE10" s="16">
        <f>IF(W10="","",IF(S10="Correctivo",N10-N10*W10,N10))</f>
        <v>0.8</v>
      </c>
      <c r="AF10" s="14" t="str">
        <f>IF(AND(AE10="",AB10=""),"",VLOOKUP(AC10*1,'[4]Hoja1 Formulas'!$B$13:$I$17,(AC10*100)/20 + 3,FALSE))</f>
        <v>Alto</v>
      </c>
      <c r="AG10" s="15" t="s">
        <v>49</v>
      </c>
      <c r="AH10" s="52" t="s">
        <v>92</v>
      </c>
      <c r="AI10" s="52" t="s">
        <v>93</v>
      </c>
      <c r="AJ10" s="17" t="s">
        <v>94</v>
      </c>
      <c r="AK10" s="17" t="s">
        <v>95</v>
      </c>
      <c r="AL10" s="10" t="s">
        <v>54</v>
      </c>
    </row>
    <row r="14" spans="1:38">
      <c r="O14" s="59"/>
      <c r="P14" s="60"/>
      <c r="Q14" s="60"/>
      <c r="R14" s="60"/>
      <c r="S14" s="60"/>
      <c r="T14" s="60"/>
      <c r="U14" s="60"/>
      <c r="V14" s="60"/>
      <c r="W14" s="60"/>
      <c r="AJ14" s="34"/>
    </row>
    <row r="15" spans="1:38">
      <c r="O15" s="60"/>
      <c r="P15" s="60"/>
      <c r="Q15" s="60"/>
      <c r="R15" s="60"/>
      <c r="S15" s="60"/>
      <c r="T15" s="60"/>
      <c r="U15" s="60"/>
      <c r="V15" s="60"/>
      <c r="W15" s="60"/>
    </row>
    <row r="16" spans="1:38">
      <c r="O16" s="60"/>
      <c r="P16" s="60"/>
      <c r="Q16" s="60"/>
      <c r="R16" s="60"/>
      <c r="S16" s="60"/>
      <c r="T16" s="60"/>
      <c r="U16" s="60"/>
      <c r="V16" s="60"/>
      <c r="W16" s="60"/>
    </row>
    <row r="17" spans="2:23">
      <c r="B17" s="35"/>
      <c r="C17" s="35"/>
      <c r="O17" s="60"/>
      <c r="P17" s="60"/>
      <c r="Q17" s="60"/>
      <c r="R17" s="60"/>
      <c r="S17" s="60"/>
      <c r="T17" s="60"/>
      <c r="U17" s="60"/>
      <c r="V17" s="60"/>
      <c r="W17" s="60"/>
    </row>
    <row r="18" spans="2:23">
      <c r="B18" s="35"/>
      <c r="C18" s="35"/>
      <c r="O18" s="60"/>
      <c r="P18" s="60"/>
      <c r="Q18" s="60"/>
      <c r="R18" s="60"/>
      <c r="S18" s="60"/>
      <c r="T18" s="60"/>
      <c r="U18" s="60"/>
      <c r="V18" s="60"/>
      <c r="W18" s="60"/>
    </row>
  </sheetData>
  <sheetProtection algorithmName="SHA-512" hashValue="7vd2zBP4VZBhbrQxPhQM5nCFwrPCQeP3Og89i50OG4Cgb2AolZxJAr1UkQUYBRnszoO5306EK/gzuf1XUmhZ6w==" saltValue="WIYjf5Sk+LndrgGXZNFHoQ==" spinCount="100000" selectLockedCells="1"/>
  <dataConsolidate/>
  <mergeCells count="43">
    <mergeCell ref="A4:D4"/>
    <mergeCell ref="E4:O4"/>
    <mergeCell ref="B1:AL1"/>
    <mergeCell ref="A2:D2"/>
    <mergeCell ref="E2:O2"/>
    <mergeCell ref="A3:D3"/>
    <mergeCell ref="E3:O3"/>
    <mergeCell ref="AA7:AA9"/>
    <mergeCell ref="T8:T9"/>
    <mergeCell ref="U8:U9"/>
    <mergeCell ref="V8:V9"/>
    <mergeCell ref="W8:W9"/>
    <mergeCell ref="AH7:AL8"/>
    <mergeCell ref="H8:H9"/>
    <mergeCell ref="I8:I9"/>
    <mergeCell ref="J8:J9"/>
    <mergeCell ref="K8:K9"/>
    <mergeCell ref="L8:L9"/>
    <mergeCell ref="M8:M9"/>
    <mergeCell ref="N8:N9"/>
    <mergeCell ref="O8:O9"/>
    <mergeCell ref="S8:S9"/>
    <mergeCell ref="AB7:AB9"/>
    <mergeCell ref="AC7:AC9"/>
    <mergeCell ref="AD7:AD9"/>
    <mergeCell ref="AE7:AE9"/>
    <mergeCell ref="AF7:AF9"/>
    <mergeCell ref="AG7:AG9"/>
    <mergeCell ref="G7:G9"/>
    <mergeCell ref="O14:W18"/>
    <mergeCell ref="B7:B9"/>
    <mergeCell ref="C7:C9"/>
    <mergeCell ref="D7:D9"/>
    <mergeCell ref="E7:E9"/>
    <mergeCell ref="F7:F9"/>
    <mergeCell ref="H7:O7"/>
    <mergeCell ref="P7:P9"/>
    <mergeCell ref="Q7:Q9"/>
    <mergeCell ref="R7:R9"/>
    <mergeCell ref="S7:Z7"/>
    <mergeCell ref="X8:X9"/>
    <mergeCell ref="Y8:Y9"/>
    <mergeCell ref="Z8:Z9"/>
  </mergeCells>
  <conditionalFormatting sqref="O10">
    <cfRule type="containsText" dxfId="118" priority="17" operator="containsText" text="Alto">
      <formula>NOT(ISERROR(SEARCH("Alto",O10)))</formula>
    </cfRule>
  </conditionalFormatting>
  <conditionalFormatting sqref="O10">
    <cfRule type="containsText" dxfId="117" priority="15" operator="containsText" text="Moderado">
      <formula>NOT(ISERROR(SEARCH("Moderado",O10)))</formula>
    </cfRule>
    <cfRule type="containsText" dxfId="116" priority="16" operator="containsText" text="Extremo">
      <formula>NOT(ISERROR(SEARCH("Extremo",O10)))</formula>
    </cfRule>
  </conditionalFormatting>
  <conditionalFormatting sqref="AF10">
    <cfRule type="cellIs" dxfId="115" priority="1" operator="equal">
      <formula>"Extremo"</formula>
    </cfRule>
    <cfRule type="cellIs" dxfId="114" priority="2" operator="equal">
      <formula>"Alto"</formula>
    </cfRule>
    <cfRule type="cellIs" dxfId="113" priority="3" operator="equal">
      <formula>"Moderado"</formula>
    </cfRule>
    <cfRule type="cellIs" dxfId="112" priority="4" operator="equal">
      <formula>"Bajo"</formula>
    </cfRule>
  </conditionalFormatting>
  <conditionalFormatting sqref="AA10 I10">
    <cfRule type="cellIs" dxfId="111" priority="9" operator="equal">
      <formula>"Muy Baja"</formula>
    </cfRule>
    <cfRule type="cellIs" dxfId="110" priority="10" operator="equal">
      <formula>"Baja"</formula>
    </cfRule>
    <cfRule type="cellIs" dxfId="109" priority="11" operator="equal">
      <formula>"Media"</formula>
    </cfRule>
    <cfRule type="cellIs" dxfId="108" priority="12" operator="equal">
      <formula>"Alta"</formula>
    </cfRule>
    <cfRule type="cellIs" dxfId="107" priority="13" operator="equal">
      <formula>"Muy Alta"</formula>
    </cfRule>
  </conditionalFormatting>
  <conditionalFormatting sqref="AD10 M10">
    <cfRule type="cellIs" dxfId="106" priority="5" operator="equal">
      <formula>"Catastrófico"</formula>
    </cfRule>
    <cfRule type="cellIs" dxfId="105" priority="6" operator="equal">
      <formula>"Mayor"</formula>
    </cfRule>
    <cfRule type="cellIs" dxfId="104" priority="7" operator="equal">
      <formula>"Menor"</formula>
    </cfRule>
    <cfRule type="cellIs" dxfId="103" priority="8" operator="equal">
      <formula>"Leve"</formula>
    </cfRule>
    <cfRule type="cellIs" dxfId="102" priority="14" operator="equal">
      <formula>"Moderado"</formula>
    </cfRule>
  </conditionalFormatting>
  <dataValidations count="1">
    <dataValidation type="list" allowBlank="1" showInputMessage="1" showErrorMessage="1" sqref="AL10" xr:uid="{00000000-0002-0000-0200-000000000000}">
      <formula1>"Finalizado,En Curso"</formula1>
    </dataValidation>
  </dataValidations>
  <pageMargins left="0.70866141732283472" right="0.70866141732283472" top="0.94488188976377963" bottom="0.74803149606299213" header="0.31496062992125984" footer="0.31496062992125984"/>
  <pageSetup paperSize="5" scale="33" orientation="landscape" r:id="rId1"/>
  <headerFooter>
    <oddHeader>&amp;L&amp;G&amp;C&amp;"Montserrat,Negrita"&amp;14&amp;K0070C0
FORMATO MAPA RIESGOS DE CORRUPCIÓN AÑO 2023&amp;R&amp;G</oddHeader>
    <oddFooter>&amp;L&amp;"Montserrat,Normal"
Dirección: Calle 24A No. 59-42 Torre 4 Piso 3 
Centro Empresarial Sarmiento Angulo
Conmutador: (+601) 307 8038
Línea gratuita: 01 8000 119703&amp;"-,Normal"
&amp;C&amp;"Montserrat,Normal"&amp;P de &amp;N
FOR-SIG-121-025
27/07/2023 Versión: 03
&amp;G&amp;R&amp;G</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'C:\Users\krivera\OneDrive - Superintendencia de Vigilancia\Documentos - copia\2023\PAAC\MAPAS DE RIESGOS CORRUPCION\[MATRIZ RIEGOS DE CORRUPCION. GESTION DOCUMENTAL.xlsx]Hoja2 Formulas'!#REF!</xm:f>
          </x14:formula1>
          <xm:sqref>AG10 S10 U10 X10:Z10</xm:sqref>
        </x14:dataValidation>
        <x14:dataValidation type="list" allowBlank="1" showInputMessage="1" showErrorMessage="1" xr:uid="{00000000-0002-0000-0200-000002000000}">
          <x14:formula1>
            <xm:f>'C:\Users\krivera\OneDrive - Superintendencia de Vigilancia\Documentos - copia\2023\PAAC\MAPAS DE RIESGOS CORRUPCION\[MATRIZ RIEGOS DE CORRUPCION. GESTION DOCUMENTAL.xlsx]Criterios Impacto'!#REF!</xm:f>
          </x14:formula1>
          <xm:sqref>M10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37"/>
  <sheetViews>
    <sheetView showGridLines="0" view="pageLayout" topLeftCell="P7" zoomScale="80" zoomScaleNormal="82" zoomScaleSheetLayoutView="30" zoomScalePageLayoutView="80" workbookViewId="0">
      <selection activeCell="Q16" sqref="Q16"/>
    </sheetView>
  </sheetViews>
  <sheetFormatPr defaultColWidth="11.42578125" defaultRowHeight="13.5"/>
  <cols>
    <col min="1" max="1" width="1" style="1" customWidth="1"/>
    <col min="2" max="2" width="4.28515625" style="1" bestFit="1" customWidth="1"/>
    <col min="3" max="3" width="26.5703125" style="1" customWidth="1"/>
    <col min="4" max="4" width="18.7109375" style="1" customWidth="1"/>
    <col min="5" max="5" width="33.140625" style="1" customWidth="1"/>
    <col min="6" max="6" width="31.5703125" style="1" customWidth="1"/>
    <col min="7" max="7" width="14.85546875" style="1" customWidth="1"/>
    <col min="8" max="8" width="15.7109375" style="1" hidden="1" customWidth="1"/>
    <col min="9" max="9" width="11.5703125" style="1" customWidth="1"/>
    <col min="10" max="10" width="6" style="1" customWidth="1"/>
    <col min="11" max="12" width="14.5703125" style="1" hidden="1" customWidth="1"/>
    <col min="13" max="13" width="11.5703125" style="1" customWidth="1"/>
    <col min="14" max="14" width="6" style="1" customWidth="1"/>
    <col min="15" max="15" width="11.5703125" style="1" customWidth="1"/>
    <col min="16" max="16" width="8.85546875" style="1" customWidth="1"/>
    <col min="17" max="17" width="45.28515625" style="1" customWidth="1"/>
    <col min="18" max="18" width="11.5703125" style="1" customWidth="1"/>
    <col min="19" max="19" width="10.42578125" style="1" customWidth="1"/>
    <col min="20" max="20" width="8.28515625" style="1" hidden="1" customWidth="1"/>
    <col min="21" max="21" width="10.28515625" style="1" customWidth="1"/>
    <col min="22" max="22" width="1.7109375" style="1" hidden="1" customWidth="1"/>
    <col min="23" max="23" width="8.28515625" style="1" customWidth="1"/>
    <col min="24" max="24" width="13.140625" style="1" customWidth="1"/>
    <col min="25" max="25" width="10.28515625" style="1" customWidth="1"/>
    <col min="26" max="26" width="13.5703125" style="1" customWidth="1"/>
    <col min="27" max="27" width="10.42578125" style="5" customWidth="1"/>
    <col min="28" max="28" width="5.5703125" style="1" customWidth="1"/>
    <col min="29" max="29" width="7.140625" style="1" hidden="1" customWidth="1"/>
    <col min="30" max="30" width="10.42578125" style="5" customWidth="1"/>
    <col min="31" max="31" width="5.5703125" style="1" customWidth="1"/>
    <col min="32" max="32" width="10.42578125" style="5" customWidth="1"/>
    <col min="33" max="33" width="11.28515625" style="1" customWidth="1"/>
    <col min="34" max="34" width="39.7109375" style="1" customWidth="1"/>
    <col min="35" max="35" width="21.7109375" style="1" customWidth="1"/>
    <col min="36" max="36" width="21.42578125" style="1" customWidth="1"/>
    <col min="37" max="37" width="19" style="1" customWidth="1"/>
    <col min="38" max="38" width="12.5703125" style="1" customWidth="1"/>
    <col min="39" max="39" width="23.42578125" style="1" customWidth="1"/>
    <col min="40" max="16384" width="11.42578125" style="1"/>
  </cols>
  <sheetData>
    <row r="1" spans="1:38" ht="57" customHeight="1">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row>
    <row r="2" spans="1:38" ht="49.5" customHeight="1">
      <c r="A2" s="86" t="s">
        <v>0</v>
      </c>
      <c r="B2" s="86"/>
      <c r="C2" s="86"/>
      <c r="D2" s="86"/>
      <c r="E2" s="101" t="s">
        <v>96</v>
      </c>
      <c r="F2" s="101"/>
      <c r="G2" s="101"/>
      <c r="H2" s="101"/>
      <c r="I2" s="101"/>
      <c r="J2" s="101"/>
      <c r="K2" s="101"/>
      <c r="L2" s="101"/>
      <c r="M2" s="101"/>
      <c r="N2" s="101"/>
      <c r="O2" s="101"/>
      <c r="P2" s="2"/>
      <c r="Q2" s="3"/>
      <c r="R2" s="3"/>
      <c r="S2" s="3"/>
      <c r="T2" s="3"/>
      <c r="U2" s="3"/>
      <c r="V2" s="3"/>
      <c r="W2" s="3"/>
      <c r="X2" s="3"/>
      <c r="Y2" s="3"/>
      <c r="Z2" s="3"/>
      <c r="AA2" s="4"/>
      <c r="AB2" s="3"/>
      <c r="AC2" s="3"/>
      <c r="AD2" s="4"/>
      <c r="AE2" s="3"/>
      <c r="AF2" s="4"/>
      <c r="AG2" s="3"/>
      <c r="AH2" s="3"/>
      <c r="AI2" s="3"/>
    </row>
    <row r="3" spans="1:38" ht="41.25" customHeight="1">
      <c r="A3" s="86" t="s">
        <v>2</v>
      </c>
      <c r="B3" s="86"/>
      <c r="C3" s="86"/>
      <c r="D3" s="86"/>
      <c r="E3" s="101" t="s">
        <v>97</v>
      </c>
      <c r="F3" s="101"/>
      <c r="G3" s="101"/>
      <c r="H3" s="101"/>
      <c r="I3" s="101"/>
      <c r="J3" s="101"/>
      <c r="K3" s="101"/>
      <c r="L3" s="101"/>
      <c r="M3" s="101"/>
      <c r="N3" s="101"/>
      <c r="O3" s="101"/>
      <c r="P3" s="3"/>
      <c r="Q3" s="3"/>
      <c r="R3" s="3"/>
      <c r="S3" s="3"/>
      <c r="T3" s="3"/>
      <c r="U3" s="3"/>
      <c r="V3" s="3"/>
      <c r="W3" s="3"/>
      <c r="X3" s="3"/>
      <c r="Y3" s="3"/>
      <c r="Z3" s="3"/>
      <c r="AA3" s="4"/>
      <c r="AB3" s="3"/>
      <c r="AC3" s="3"/>
      <c r="AD3" s="4"/>
      <c r="AE3" s="3"/>
      <c r="AF3" s="4"/>
      <c r="AG3" s="3"/>
      <c r="AH3" s="3"/>
      <c r="AI3" s="3"/>
    </row>
    <row r="4" spans="1:38" ht="60.75" customHeight="1">
      <c r="A4" s="86" t="s">
        <v>4</v>
      </c>
      <c r="B4" s="86"/>
      <c r="C4" s="86"/>
      <c r="D4" s="86"/>
      <c r="E4" s="101" t="s">
        <v>98</v>
      </c>
      <c r="F4" s="101"/>
      <c r="G4" s="101"/>
      <c r="H4" s="101"/>
      <c r="I4" s="101"/>
      <c r="J4" s="101"/>
      <c r="K4" s="101"/>
      <c r="L4" s="101"/>
      <c r="M4" s="101"/>
      <c r="N4" s="101"/>
      <c r="O4" s="101"/>
      <c r="P4" s="3"/>
      <c r="Q4" s="3"/>
      <c r="R4" s="3"/>
      <c r="S4" s="3"/>
      <c r="T4" s="3"/>
      <c r="U4" s="3"/>
      <c r="V4" s="3"/>
      <c r="W4" s="3"/>
      <c r="X4" s="3"/>
      <c r="Y4" s="3"/>
      <c r="Z4" s="3"/>
      <c r="AA4" s="4"/>
      <c r="AB4" s="3"/>
      <c r="AC4" s="3"/>
      <c r="AD4" s="4"/>
      <c r="AE4" s="3"/>
      <c r="AF4" s="4"/>
      <c r="AG4" s="3"/>
      <c r="AH4" s="3"/>
      <c r="AI4" s="3"/>
    </row>
    <row r="6" spans="1:38" ht="14.25" thickBot="1"/>
    <row r="7" spans="1:38">
      <c r="B7" s="65" t="s">
        <v>6</v>
      </c>
      <c r="C7" s="67" t="s">
        <v>7</v>
      </c>
      <c r="D7" s="67" t="s">
        <v>8</v>
      </c>
      <c r="E7" s="67" t="s">
        <v>9</v>
      </c>
      <c r="F7" s="67" t="s">
        <v>10</v>
      </c>
      <c r="G7" s="67" t="s">
        <v>11</v>
      </c>
      <c r="H7" s="67" t="s">
        <v>12</v>
      </c>
      <c r="I7" s="67"/>
      <c r="J7" s="67"/>
      <c r="K7" s="67"/>
      <c r="L7" s="67"/>
      <c r="M7" s="67"/>
      <c r="N7" s="67"/>
      <c r="O7" s="67"/>
      <c r="P7" s="67" t="s">
        <v>13</v>
      </c>
      <c r="Q7" s="67" t="s">
        <v>14</v>
      </c>
      <c r="R7" s="77" t="s">
        <v>15</v>
      </c>
      <c r="S7" s="83" t="s">
        <v>16</v>
      </c>
      <c r="T7" s="84"/>
      <c r="U7" s="84"/>
      <c r="V7" s="84"/>
      <c r="W7" s="84"/>
      <c r="X7" s="84"/>
      <c r="Y7" s="84"/>
      <c r="Z7" s="85"/>
      <c r="AA7" s="77" t="s">
        <v>17</v>
      </c>
      <c r="AB7" s="67" t="s">
        <v>18</v>
      </c>
      <c r="AC7" s="67" t="s">
        <v>19</v>
      </c>
      <c r="AD7" s="77" t="s">
        <v>20</v>
      </c>
      <c r="AE7" s="78" t="s">
        <v>18</v>
      </c>
      <c r="AF7" s="81" t="s">
        <v>21</v>
      </c>
      <c r="AG7" s="81" t="s">
        <v>22</v>
      </c>
      <c r="AH7" s="67" t="s">
        <v>23</v>
      </c>
      <c r="AI7" s="67"/>
      <c r="AJ7" s="67"/>
      <c r="AK7" s="67"/>
      <c r="AL7" s="72"/>
    </row>
    <row r="8" spans="1:38" ht="52.5" customHeight="1">
      <c r="B8" s="66"/>
      <c r="C8" s="68"/>
      <c r="D8" s="68"/>
      <c r="E8" s="68"/>
      <c r="F8" s="68"/>
      <c r="G8" s="68"/>
      <c r="H8" s="68" t="s">
        <v>24</v>
      </c>
      <c r="I8" s="74" t="s">
        <v>24</v>
      </c>
      <c r="J8" s="68" t="s">
        <v>18</v>
      </c>
      <c r="K8" s="75" t="s">
        <v>25</v>
      </c>
      <c r="L8" s="75" t="s">
        <v>26</v>
      </c>
      <c r="M8" s="74" t="s">
        <v>25</v>
      </c>
      <c r="N8" s="68" t="s">
        <v>18</v>
      </c>
      <c r="O8" s="74" t="s">
        <v>27</v>
      </c>
      <c r="P8" s="68"/>
      <c r="Q8" s="68"/>
      <c r="R8" s="74"/>
      <c r="S8" s="75" t="s">
        <v>28</v>
      </c>
      <c r="T8" s="75"/>
      <c r="U8" s="75" t="s">
        <v>29</v>
      </c>
      <c r="V8" s="75"/>
      <c r="W8" s="75" t="s">
        <v>30</v>
      </c>
      <c r="X8" s="75" t="s">
        <v>31</v>
      </c>
      <c r="Y8" s="75" t="s">
        <v>11</v>
      </c>
      <c r="Z8" s="75" t="s">
        <v>32</v>
      </c>
      <c r="AA8" s="74"/>
      <c r="AB8" s="68"/>
      <c r="AC8" s="68"/>
      <c r="AD8" s="74"/>
      <c r="AE8" s="79"/>
      <c r="AF8" s="82"/>
      <c r="AG8" s="82"/>
      <c r="AH8" s="68"/>
      <c r="AI8" s="68"/>
      <c r="AJ8" s="68"/>
      <c r="AK8" s="68"/>
      <c r="AL8" s="73"/>
    </row>
    <row r="9" spans="1:38" ht="44.25" customHeight="1">
      <c r="B9" s="66"/>
      <c r="C9" s="68"/>
      <c r="D9" s="68"/>
      <c r="E9" s="68"/>
      <c r="F9" s="68"/>
      <c r="G9" s="68"/>
      <c r="H9" s="68"/>
      <c r="I9" s="74"/>
      <c r="J9" s="68"/>
      <c r="K9" s="76"/>
      <c r="L9" s="76"/>
      <c r="M9" s="74"/>
      <c r="N9" s="68"/>
      <c r="O9" s="74"/>
      <c r="P9" s="68"/>
      <c r="Q9" s="68"/>
      <c r="R9" s="74"/>
      <c r="S9" s="76"/>
      <c r="T9" s="76"/>
      <c r="U9" s="76"/>
      <c r="V9" s="76"/>
      <c r="W9" s="76"/>
      <c r="X9" s="76"/>
      <c r="Y9" s="76"/>
      <c r="Z9" s="76"/>
      <c r="AA9" s="74"/>
      <c r="AB9" s="68"/>
      <c r="AC9" s="68"/>
      <c r="AD9" s="74"/>
      <c r="AE9" s="80"/>
      <c r="AF9" s="76"/>
      <c r="AG9" s="76"/>
      <c r="AH9" s="7" t="s">
        <v>33</v>
      </c>
      <c r="AI9" s="7" t="s">
        <v>34</v>
      </c>
      <c r="AJ9" s="7" t="s">
        <v>35</v>
      </c>
      <c r="AK9" s="7" t="s">
        <v>36</v>
      </c>
      <c r="AL9" s="8" t="s">
        <v>37</v>
      </c>
    </row>
    <row r="10" spans="1:38" s="9" customFormat="1" ht="197.25" customHeight="1">
      <c r="B10" s="97">
        <v>1</v>
      </c>
      <c r="C10" s="70" t="s">
        <v>99</v>
      </c>
      <c r="D10" s="70" t="s">
        <v>39</v>
      </c>
      <c r="E10" s="98" t="s">
        <v>100</v>
      </c>
      <c r="F10" s="99" t="s">
        <v>101</v>
      </c>
      <c r="G10" s="70">
        <v>4311</v>
      </c>
      <c r="H10" s="94" t="str">
        <f>IF(G10="","",IF(AND(G10&gt;='[3]Hoja1 Formulas'!$K$3,G10&lt;='[3]Hoja1 Formulas'!$L$3),'[3]Hoja1 Formulas'!$I$3,IF(AND(G10&gt;='[3]Hoja1 Formulas'!$K$4,G10&lt;='[3]Hoja1 Formulas'!$L$4),'[3]Hoja1 Formulas'!$I$4,IF(AND(G10&gt;='[3]Hoja1 Formulas'!$K$5,G10&lt;='[3]Hoja1 Formulas'!$L$5),'[3]Hoja1 Formulas'!$I$5,IF(AND(G10&gt;='[3]Hoja1 Formulas'!$K$6,G10&lt;='[3]Hoja1 Formulas'!$L$6),'[3]Hoja1 Formulas'!$I$6,IF(AND(G10&gt;='[3]Hoja1 Formulas'!$K$7,G10&lt;='[3]Hoja1 Formulas'!$L$7),'[3]Hoja1 Formulas'!$I$7,""))))))</f>
        <v>80% Alta</v>
      </c>
      <c r="I10" s="61" t="str">
        <f>IF(H10="","",MID(H10,FIND("%",H10,1)+2,LEN(H10)-(FIND("%",H10,1))))</f>
        <v>Alta</v>
      </c>
      <c r="J10" s="61" t="str">
        <f>IF(H10="","",MID(H10,1,FIND("%",H10,1)))</f>
        <v>80%</v>
      </c>
      <c r="K10" s="61" t="str">
        <f>MID(H10,1,2)</f>
        <v>80</v>
      </c>
      <c r="L10" s="61">
        <f>'[3]Criterios Impacto'!G23</f>
        <v>11</v>
      </c>
      <c r="M10" s="61" t="s">
        <v>42</v>
      </c>
      <c r="N10" s="62">
        <f>IF(M10="Moderado",60%,IF(M10="Mayor",80%,IF(M10="Catastrófico",100%,"")))</f>
        <v>0.8</v>
      </c>
      <c r="O10" s="61" t="str">
        <f>IFERROR(IF(AND(G10="",L10=""),"",IF(AND(G10="",M10=""),"",VLOOKUP(J10*1,'[3]Hoja1 Formulas'!$B$13:$I$17,(N10*100)/20 + 3,FALSE))),"")</f>
        <v>Extremo</v>
      </c>
      <c r="P10" s="12">
        <v>1</v>
      </c>
      <c r="Q10" s="10" t="s">
        <v>102</v>
      </c>
      <c r="R10" s="14" t="str">
        <f>IF(OR(S10="Preventivo",S10="Detectivo"),"Probabilidad",IF(S10="Correctivo","Impacto",""))</f>
        <v>Probabilidad</v>
      </c>
      <c r="S10" s="15" t="s">
        <v>44</v>
      </c>
      <c r="T10" s="14">
        <f>IF(S10="Preventivo",25%,(IF(S10="Correctivo",10%,IF(S10="Detectivo",15%,""))))</f>
        <v>0.25</v>
      </c>
      <c r="U10" s="15" t="s">
        <v>103</v>
      </c>
      <c r="V10" s="14">
        <f>IF(U10="Automático",25%,IF(U10="Manual",15%,""))</f>
        <v>0.25</v>
      </c>
      <c r="W10" s="16">
        <f>IF(SUM(V10,T10)=0,"",SUM(V10,T10))</f>
        <v>0.5</v>
      </c>
      <c r="X10" s="15" t="s">
        <v>46</v>
      </c>
      <c r="Y10" s="15" t="s">
        <v>47</v>
      </c>
      <c r="Z10" s="15" t="s">
        <v>73</v>
      </c>
      <c r="AA10" s="14" t="str">
        <f>IF(AB10="","",IF(AND(AB10&gt;='[3]Hoja2 Formulas'!$C$7,CONTROL!AB10&lt;='[3]Hoja2 Formulas'!$D$7),"Muy Baja",IF(AND(AB10&gt;='[3]Hoja2 Formulas'!$C$8,CONTROL!AB10&lt;='[3]Hoja2 Formulas'!$D$8),"Baja",IF(AND(AB10&gt;='[3]Hoja2 Formulas'!$C$9,CONTROL!AB10&lt;='[3]Hoja2 Formulas'!$D$9),"Media",IF(AND(AB10&gt;='[3]Hoja2 Formulas'!$C$10,CONTROL!AB10&lt;='[3]Hoja2 Formulas'!$D$10),"Alta",IF(AND(AB10&gt;='[3]Hoja2 Formulas'!$C$11,CONTROL!AB10&lt;='[3]Hoja2 Formulas'!$D$11),"Muy Alta",""))))))</f>
        <v>Baja</v>
      </c>
      <c r="AB10" s="16">
        <f>IFERROR(J10-(W10*J10),"")</f>
        <v>0.4</v>
      </c>
      <c r="AC10" s="16">
        <f>IF(AB10="","",VLOOKUP(AA10,'[3]Hoja2 Formulas'!$B$7:$E$11,4,FALSE))</f>
        <v>0.4</v>
      </c>
      <c r="AD10" s="14" t="str">
        <f>IF(AE10="","",IF(AND(AE10&gt;='[3]Hoja2 Formulas'!$C$7,CONTROL!AE10&lt;='[3]Hoja2 Formulas'!$D$7),"Leve",IF(AND(AE10&gt;='[3]Hoja2 Formulas'!$C$8,CONTROL!AE10&lt;='[3]Hoja2 Formulas'!$D$8),"Menor",IF(AND(AE10&gt;='[3]Hoja2 Formulas'!$C$9,CONTROL!AE10&lt;='[3]Hoja2 Formulas'!$D$9),"Moderado",IF(AND(AE10&gt;='[3]Hoja2 Formulas'!$C$10,CONTROL!AE10&lt;='[3]Hoja2 Formulas'!$D$10),"Mayor",IF(AND(AE10&gt;='[3]Hoja2 Formulas'!$C$11,CONTROL!AE10&lt;='[3]Hoja2 Formulas'!$D$11),"Catastófico",""))))))</f>
        <v>Mayor</v>
      </c>
      <c r="AE10" s="16">
        <f>IF(W10="","",IF(S10="Correctivo",N10-N10*W10,N10))</f>
        <v>0.8</v>
      </c>
      <c r="AF10" s="14" t="str">
        <f>IF(AND(AE10="",AB10=""),"",VLOOKUP(AC10*1,'[3]Hoja1 Formulas'!$B$13:$I$17,(AC10*100)/20 + 3,FALSE))</f>
        <v>Bajo</v>
      </c>
      <c r="AG10" s="15" t="s">
        <v>49</v>
      </c>
      <c r="AH10" s="13" t="s">
        <v>104</v>
      </c>
      <c r="AI10" s="10" t="s">
        <v>105</v>
      </c>
      <c r="AJ10" s="17">
        <v>45104</v>
      </c>
      <c r="AK10" s="17" t="s">
        <v>106</v>
      </c>
      <c r="AL10" s="18" t="s">
        <v>54</v>
      </c>
    </row>
    <row r="11" spans="1:38" s="9" customFormat="1" ht="107.25" customHeight="1">
      <c r="B11" s="97"/>
      <c r="C11" s="70"/>
      <c r="D11" s="70"/>
      <c r="E11" s="98"/>
      <c r="F11" s="100"/>
      <c r="G11" s="70"/>
      <c r="H11" s="95"/>
      <c r="I11" s="61"/>
      <c r="J11" s="61"/>
      <c r="K11" s="61"/>
      <c r="L11" s="61"/>
      <c r="M11" s="61"/>
      <c r="N11" s="62"/>
      <c r="O11" s="61"/>
      <c r="P11" s="15">
        <v>2</v>
      </c>
      <c r="Q11" s="41" t="s">
        <v>107</v>
      </c>
      <c r="R11" s="14" t="str">
        <f t="shared" ref="R11:R29" si="0">IF(OR(S11="Preventivo",S11="Detectivo"),"Probabilidad",IF(S11="Correctivo","Impacto",""))</f>
        <v>Probabilidad</v>
      </c>
      <c r="S11" s="15" t="s">
        <v>44</v>
      </c>
      <c r="T11" s="14">
        <f t="shared" ref="T11:T29" si="1">IF(S11="Preventivo",25%,(IF(S11="Correctivo",10%,IF(S11="Detectivo",15%,""))))</f>
        <v>0.25</v>
      </c>
      <c r="U11" s="15" t="s">
        <v>45</v>
      </c>
      <c r="V11" s="14">
        <f t="shared" ref="V11:V29" si="2">IF(U11="Automático",25%,IF(U11="Manual",15%,""))</f>
        <v>0.15</v>
      </c>
      <c r="W11" s="16">
        <f t="shared" ref="W11:W29" si="3">IF(SUM(V11,T11)=0,"",SUM(V11,T11))</f>
        <v>0.4</v>
      </c>
      <c r="X11" s="15" t="s">
        <v>108</v>
      </c>
      <c r="Y11" s="15" t="s">
        <v>47</v>
      </c>
      <c r="Z11" s="15" t="s">
        <v>73</v>
      </c>
      <c r="AA11" s="14" t="str">
        <f>IF(AB11="","",IF(AND(AB11&gt;='[3]Hoja2 Formulas'!$C$7,CONTROL!AB11&lt;='[3]Hoja2 Formulas'!$D$7),"Muy Baja",IF(AND(AB11&gt;='[3]Hoja2 Formulas'!$C$8,CONTROL!AB11&lt;='[3]Hoja2 Formulas'!$D$8),"Baja",IF(AND(AB11&gt;='[3]Hoja2 Formulas'!$C$9,CONTROL!AB11&lt;='[3]Hoja2 Formulas'!$D$9),"Media",IF(AND(AB11&gt;='[3]Hoja2 Formulas'!$C$10,CONTROL!AB11&lt;='[3]Hoja2 Formulas'!$D$10),"Alta",IF(AND(AB11&gt;='[3]Hoja2 Formulas'!$C$11,CONTROL!AB11&lt;='[3]Hoja2 Formulas'!$D$11),"Muy Alta",""))))))</f>
        <v>Baja</v>
      </c>
      <c r="AB11" s="16">
        <f>IFERROR(AB10-(AB10*W11),"")</f>
        <v>0.24</v>
      </c>
      <c r="AC11" s="16">
        <f>IF(AB11="","",VLOOKUP(AA11,'[3]Hoja2 Formulas'!$B$7:$E$11,4,FALSE))</f>
        <v>0.4</v>
      </c>
      <c r="AD11" s="14" t="str">
        <f>IF(AE11="","",IF(AND(AE11&gt;='[3]Hoja2 Formulas'!$C$7,CONTROL!AE11&lt;='[3]Hoja2 Formulas'!$D$7),"Leve",IF(AND(AE11&gt;='[3]Hoja2 Formulas'!$C$8,CONTROL!AE11&lt;='[3]Hoja2 Formulas'!$D$8),"Menor",IF(AND(AE11&gt;='[3]Hoja2 Formulas'!$C$9,CONTROL!AE11&lt;='[3]Hoja2 Formulas'!$D$9),"Moderado",IF(AND(AE11&gt;='[3]Hoja2 Formulas'!$C$10,CONTROL!AE11&lt;='[3]Hoja2 Formulas'!$D$10),"Mayor",IF(AND(AE11&gt;='[3]Hoja2 Formulas'!$C$11,CONTROL!AE11&lt;='[3]Hoja2 Formulas'!$D$11),"Catastófico",""))))))</f>
        <v>Mayor</v>
      </c>
      <c r="AE11" s="16">
        <f>IF(W11="","",IF(S11="Correctivo",AE10-AE10*W11,AE10))</f>
        <v>0.8</v>
      </c>
      <c r="AF11" s="14" t="str">
        <f>IF(AND(AE11="",AB11=""),"",VLOOKUP(AC11*1,'[3]Hoja1 Formulas'!$B$13:$I$17,(AC11*100)/20 + 3,FALSE))</f>
        <v>Bajo</v>
      </c>
      <c r="AG11" s="15" t="s">
        <v>49</v>
      </c>
      <c r="AH11" s="13" t="s">
        <v>109</v>
      </c>
      <c r="AI11" s="10" t="s">
        <v>105</v>
      </c>
      <c r="AJ11" s="17">
        <v>45107</v>
      </c>
      <c r="AK11" s="17" t="s">
        <v>110</v>
      </c>
      <c r="AL11" s="10" t="s">
        <v>54</v>
      </c>
    </row>
    <row r="12" spans="1:38" s="9" customFormat="1" ht="50.25" customHeight="1">
      <c r="C12" s="23"/>
      <c r="D12" s="23"/>
      <c r="E12" s="23"/>
      <c r="F12" s="32"/>
      <c r="G12" s="23"/>
      <c r="H12" s="95"/>
      <c r="I12" s="53"/>
      <c r="J12" s="53"/>
      <c r="K12" s="61"/>
      <c r="L12" s="61"/>
      <c r="M12" s="53"/>
      <c r="N12" s="54"/>
      <c r="O12" s="53"/>
      <c r="P12" s="28"/>
      <c r="Q12" s="23"/>
      <c r="R12" s="55" t="str">
        <f t="shared" si="0"/>
        <v/>
      </c>
      <c r="S12" s="28"/>
      <c r="T12" s="55" t="str">
        <f t="shared" si="1"/>
        <v/>
      </c>
      <c r="U12" s="28"/>
      <c r="V12" s="55" t="str">
        <f t="shared" si="2"/>
        <v/>
      </c>
      <c r="W12" s="56" t="str">
        <f t="shared" si="3"/>
        <v/>
      </c>
      <c r="X12" s="28"/>
      <c r="Y12" s="28"/>
      <c r="Z12" s="28"/>
      <c r="AA12" s="55" t="str">
        <f>IF(AB12="","",IF(AND(AB12&gt;='[3]Hoja2 Formulas'!$C$7,CONTROL!AB12&lt;='[3]Hoja2 Formulas'!$D$7),"Muy Baja",IF(AND(AB12&gt;='[3]Hoja2 Formulas'!$C$8,CONTROL!AB12&lt;='[3]Hoja2 Formulas'!$D$8),"Baja",IF(AND(AB12&gt;='[3]Hoja2 Formulas'!$C$9,CONTROL!AB12&lt;='[3]Hoja2 Formulas'!$D$9),"Media",IF(AND(AB12&gt;='[3]Hoja2 Formulas'!$C$10,CONTROL!AB12&lt;='[3]Hoja2 Formulas'!$D$10),"Alta",IF(AND(AB12&gt;='[3]Hoja2 Formulas'!$C$11,CONTROL!AB12&lt;='[3]Hoja2 Formulas'!$D$11),"Muy Alta",""))))))</f>
        <v/>
      </c>
      <c r="AB12" s="56" t="str">
        <f>IFERROR(AB11-(AB11*W12),"")</f>
        <v/>
      </c>
      <c r="AC12" s="56" t="str">
        <f>IF(AB12="","",VLOOKUP(AA12,'[3]Hoja2 Formulas'!$B$7:$E$11,4,FALSE))</f>
        <v/>
      </c>
      <c r="AD12" s="55" t="str">
        <f>IF(AE12="","",IF(AND(AE12&gt;='[3]Hoja2 Formulas'!$C$7,CONTROL!AE12&lt;='[3]Hoja2 Formulas'!$D$7),"Leve",IF(AND(AE12&gt;='[3]Hoja2 Formulas'!$C$8,CONTROL!AE12&lt;='[3]Hoja2 Formulas'!$D$8),"Menor",IF(AND(AE12&gt;='[3]Hoja2 Formulas'!$C$9,CONTROL!AE12&lt;='[3]Hoja2 Formulas'!$D$9),"Moderado",IF(AND(AE12&gt;='[3]Hoja2 Formulas'!$C$10,CONTROL!AE12&lt;='[3]Hoja2 Formulas'!$D$10),"Mayor",IF(AND(AE12&gt;='[3]Hoja2 Formulas'!$C$11,CONTROL!AE12&lt;='[3]Hoja2 Formulas'!$D$11),"Catastófico",""))))))</f>
        <v/>
      </c>
      <c r="AE12" s="56" t="str">
        <f>IF(W12="","",IF(S12="Correctivo",AE11-AE11*W12,AE11))</f>
        <v/>
      </c>
      <c r="AF12" s="55" t="str">
        <f>IF(AND(AE12="",AB12=""),"",VLOOKUP(AC12*1,'[3]Hoja1 Formulas'!$B$13:$I$17,(AC12*100)/20 + 3,FALSE))</f>
        <v/>
      </c>
      <c r="AG12" s="28"/>
      <c r="AH12" s="38"/>
      <c r="AI12" s="23"/>
      <c r="AJ12" s="39"/>
      <c r="AK12" s="27"/>
      <c r="AL12" s="23"/>
    </row>
    <row r="13" spans="1:38" s="9" customFormat="1" ht="50.25" customHeight="1">
      <c r="C13" s="23"/>
      <c r="D13" s="23"/>
      <c r="E13" s="23"/>
      <c r="F13" s="32"/>
      <c r="G13" s="23"/>
      <c r="H13" s="96"/>
      <c r="I13" s="53"/>
      <c r="J13" s="53"/>
      <c r="K13" s="61"/>
      <c r="L13" s="61"/>
      <c r="M13" s="53"/>
      <c r="N13" s="54"/>
      <c r="O13" s="53"/>
      <c r="P13" s="22"/>
      <c r="Q13" s="23"/>
      <c r="R13" s="55" t="str">
        <f t="shared" si="0"/>
        <v/>
      </c>
      <c r="S13" s="28"/>
      <c r="T13" s="55" t="str">
        <f t="shared" si="1"/>
        <v/>
      </c>
      <c r="U13" s="28"/>
      <c r="V13" s="55" t="str">
        <f t="shared" si="2"/>
        <v/>
      </c>
      <c r="W13" s="56" t="str">
        <f t="shared" si="3"/>
        <v/>
      </c>
      <c r="X13" s="28"/>
      <c r="Y13" s="28"/>
      <c r="Z13" s="28"/>
      <c r="AA13" s="55" t="str">
        <f>IF(AB13="","",IF(AND(AB13&gt;='[3]Hoja2 Formulas'!$C$7,CONTROL!AB13&lt;='[3]Hoja2 Formulas'!$D$7),"Muy Baja",IF(AND(AB13&gt;='[3]Hoja2 Formulas'!$C$8,CONTROL!AB13&lt;='[3]Hoja2 Formulas'!$D$8),"Baja",IF(AND(AB13&gt;='[3]Hoja2 Formulas'!$C$9,CONTROL!AB13&lt;='[3]Hoja2 Formulas'!$D$9),"Media",IF(AND(AB13&gt;='[3]Hoja2 Formulas'!$C$10,CONTROL!AB13&lt;='[3]Hoja2 Formulas'!$D$10),"Alta",IF(AND(AB13&gt;='[3]Hoja2 Formulas'!$C$11,CONTROL!AB13&lt;='[3]Hoja2 Formulas'!$D$11),"Muy Alta",""))))))</f>
        <v/>
      </c>
      <c r="AB13" s="56" t="str">
        <f>IFERROR(AB12-(AB12*W13),"")</f>
        <v/>
      </c>
      <c r="AC13" s="56" t="str">
        <f>IF(AB13="","",VLOOKUP(AA13,'[3]Hoja2 Formulas'!$B$7:$E$11,4,FALSE))</f>
        <v/>
      </c>
      <c r="AD13" s="55" t="str">
        <f>IF(AE13="","",IF(AND(AE13&gt;='[3]Hoja2 Formulas'!$C$7,CONTROL!AE13&lt;='[3]Hoja2 Formulas'!$D$7),"Leve",IF(AND(AE13&gt;='[3]Hoja2 Formulas'!$C$8,CONTROL!AE13&lt;='[3]Hoja2 Formulas'!$D$8),"Menor",IF(AND(AE13&gt;='[3]Hoja2 Formulas'!$C$9,CONTROL!AE13&lt;='[3]Hoja2 Formulas'!$D$9),"Moderado",IF(AND(AE13&gt;='[3]Hoja2 Formulas'!$C$10,CONTROL!AE13&lt;='[3]Hoja2 Formulas'!$D$10),"Mayor",IF(AND(AE13&gt;='[3]Hoja2 Formulas'!$C$11,CONTROL!AE13&lt;='[3]Hoja2 Formulas'!$D$11),"Catastófico",""))))))</f>
        <v/>
      </c>
      <c r="AE13" s="56" t="str">
        <f>IF(W13="","",IF(S13="Correctivo",AE12-AE12*W13,AE12))</f>
        <v/>
      </c>
      <c r="AF13" s="55" t="str">
        <f>IF(AND(AE13="",AB13=""),"",VLOOKUP(AC13*1,'[3]Hoja1 Formulas'!$B$13:$I$17,(AC13*100)/20 + 3,FALSE))</f>
        <v/>
      </c>
      <c r="AG13" s="28"/>
      <c r="AH13" s="38"/>
      <c r="AI13" s="23"/>
      <c r="AJ13" s="39"/>
      <c r="AK13" s="27"/>
      <c r="AL13" s="23"/>
    </row>
    <row r="14" spans="1:38" ht="51" customHeight="1">
      <c r="B14" s="91"/>
      <c r="C14" s="23"/>
      <c r="D14" s="23"/>
      <c r="E14" s="23"/>
      <c r="F14" s="23"/>
      <c r="G14" s="23"/>
      <c r="H14" s="93" t="str">
        <f>IF(G14="","",IF(AND(G14&gt;='[3]Hoja1 Formulas'!$K$3,G14&lt;='[3]Hoja1 Formulas'!$L$3),'[3]Hoja1 Formulas'!$I$3,IF(AND(G14&gt;='[3]Hoja1 Formulas'!$K$4,G14&lt;='[3]Hoja1 Formulas'!$L$4),'[3]Hoja1 Formulas'!$I$4,IF(AND(G14&gt;='[3]Hoja1 Formulas'!$K$5,G14&lt;='[3]Hoja1 Formulas'!$L$5),'[3]Hoja1 Formulas'!$I$5,IF(AND(G14&gt;='[3]Hoja1 Formulas'!$K$6,G14&lt;='[3]Hoja1 Formulas'!$L$6),'[3]Hoja1 Formulas'!$I$6,IF(AND(G14&gt;='[3]Hoja1 Formulas'!$K$7,G14&lt;='[3]Hoja1 Formulas'!$L$7),'[3]Hoja1 Formulas'!$I$7,""))))))</f>
        <v/>
      </c>
      <c r="I14" s="53"/>
      <c r="J14" s="53"/>
      <c r="K14" s="89" t="str">
        <f>MID(H14,1,1)</f>
        <v/>
      </c>
      <c r="L14" s="89" t="str">
        <f>'[3]Criterios Impacto'!I23</f>
        <v/>
      </c>
      <c r="M14" s="53"/>
      <c r="N14" s="54"/>
      <c r="O14" s="53"/>
      <c r="P14" s="22"/>
      <c r="Q14" s="38"/>
      <c r="R14" s="24" t="str">
        <f t="shared" si="0"/>
        <v/>
      </c>
      <c r="S14" s="25"/>
      <c r="T14" s="24" t="str">
        <f t="shared" si="1"/>
        <v/>
      </c>
      <c r="U14" s="25"/>
      <c r="V14" s="24" t="str">
        <f t="shared" si="2"/>
        <v/>
      </c>
      <c r="W14" s="26" t="str">
        <f t="shared" si="3"/>
        <v/>
      </c>
      <c r="X14" s="25"/>
      <c r="Y14" s="25"/>
      <c r="Z14" s="25"/>
      <c r="AA14" s="24" t="str">
        <f>IF(AB14="","",IF(AND(AB14&gt;='[3]Hoja2 Formulas'!$C$7,CONTROL!AB14&lt;='[3]Hoja2 Formulas'!$D$7),"Muy Baja",IF(AND(AB14&gt;='[3]Hoja2 Formulas'!$C$8,CONTROL!AB14&lt;='[3]Hoja2 Formulas'!$D$8),"Baja",IF(AND(AB14&gt;='[3]Hoja2 Formulas'!$C$9,CONTROL!AB14&lt;='[3]Hoja2 Formulas'!$D$9),"Media",IF(AND(AB14&gt;='[3]Hoja2 Formulas'!$C$10,CONTROL!AB14&lt;='[3]Hoja2 Formulas'!$D$10),"Alta",IF(AND(AB14&gt;='[3]Hoja2 Formulas'!$C$11,CONTROL!AB14&lt;='[3]Hoja2 Formulas'!$D$11),"Muy Alta",""))))))</f>
        <v/>
      </c>
      <c r="AB14" s="26" t="str">
        <f>IFERROR(J14-(W14*J14),"")</f>
        <v/>
      </c>
      <c r="AC14" s="26" t="str">
        <f>IF(AB14="","",VLOOKUP(AA14,'[3]Hoja2 Formulas'!$B$7:$E$11,4,FALSE))</f>
        <v/>
      </c>
      <c r="AD14" s="24" t="str">
        <f>IF(AE14="","",IF(AND(AE14&gt;='[3]Hoja2 Formulas'!$C$7,CONTROL!AE14&lt;='[3]Hoja2 Formulas'!$D$7),"Leve",IF(AND(AE14&gt;='[3]Hoja2 Formulas'!$C$8,CONTROL!AE14&lt;='[3]Hoja2 Formulas'!$D$8),"Menor",IF(AND(AE14&gt;='[3]Hoja2 Formulas'!$C$9,CONTROL!AE14&lt;='[3]Hoja2 Formulas'!$D$9),"Moderado",IF(AND(AE14&gt;='[3]Hoja2 Formulas'!$C$10,CONTROL!AE14&lt;='[3]Hoja2 Formulas'!$D$10),"Mayor",IF(AND(AE14&gt;='[3]Hoja2 Formulas'!$C$11,CONTROL!AE14&lt;='[3]Hoja2 Formulas'!$D$11),"Catastófico",""))))))</f>
        <v/>
      </c>
      <c r="AE14" s="26" t="str">
        <f>IF(W14="","",IF(S14="Correctivo",N14-N14*W14,N14))</f>
        <v/>
      </c>
      <c r="AF14" s="24" t="str">
        <f>IF(AND(AE14="",AB14=""),"",VLOOKUP(AC14*1,'[3]Hoja1 Formulas'!$B$13:$I$17,(AC14*100)/20 + 3,FALSE))</f>
        <v/>
      </c>
      <c r="AG14" s="25"/>
      <c r="AH14" s="38"/>
      <c r="AI14" s="23"/>
      <c r="AJ14" s="39"/>
      <c r="AK14" s="27"/>
      <c r="AL14" s="23"/>
    </row>
    <row r="15" spans="1:38" ht="51" customHeight="1">
      <c r="B15" s="91"/>
      <c r="C15" s="23"/>
      <c r="D15" s="23"/>
      <c r="E15" s="23"/>
      <c r="F15" s="40"/>
      <c r="G15" s="23"/>
      <c r="H15" s="93"/>
      <c r="I15" s="53"/>
      <c r="J15" s="53"/>
      <c r="K15" s="89"/>
      <c r="L15" s="89"/>
      <c r="M15" s="53"/>
      <c r="N15" s="54"/>
      <c r="O15" s="53"/>
      <c r="P15" s="28"/>
      <c r="Q15" s="23"/>
      <c r="R15" s="24" t="str">
        <f t="shared" si="0"/>
        <v/>
      </c>
      <c r="S15" s="25"/>
      <c r="T15" s="24" t="str">
        <f t="shared" si="1"/>
        <v/>
      </c>
      <c r="U15" s="25"/>
      <c r="V15" s="24" t="str">
        <f t="shared" si="2"/>
        <v/>
      </c>
      <c r="W15" s="26" t="str">
        <f t="shared" si="3"/>
        <v/>
      </c>
      <c r="X15" s="25"/>
      <c r="Y15" s="25"/>
      <c r="Z15" s="25"/>
      <c r="AA15" s="24" t="str">
        <f>IF(AB15="","",IF(AND(AB15&gt;='[3]Hoja2 Formulas'!$C$7,CONTROL!AB15&lt;='[3]Hoja2 Formulas'!$D$7),"Muy Baja",IF(AND(AB15&gt;='[3]Hoja2 Formulas'!$C$8,CONTROL!AB15&lt;='[3]Hoja2 Formulas'!$D$8),"Baja",IF(AND(AB15&gt;='[3]Hoja2 Formulas'!$C$9,CONTROL!AB15&lt;='[3]Hoja2 Formulas'!$D$9),"Media",IF(AND(AB15&gt;='[3]Hoja2 Formulas'!$C$10,CONTROL!AB15&lt;='[3]Hoja2 Formulas'!$D$10),"Alta",IF(AND(AB15&gt;='[3]Hoja2 Formulas'!$C$11,CONTROL!AB15&lt;='[3]Hoja2 Formulas'!$D$11),"Muy Alta",""))))))</f>
        <v/>
      </c>
      <c r="AB15" s="26" t="str">
        <f>IFERROR(AB14-(AB14*W15),"")</f>
        <v/>
      </c>
      <c r="AC15" s="26" t="str">
        <f>IF(AB15="","",VLOOKUP(AA15,'[3]Hoja2 Formulas'!$B$7:$E$11,4,FALSE))</f>
        <v/>
      </c>
      <c r="AD15" s="24" t="str">
        <f>IF(AE15="","",IF(AND(AE15&gt;='[3]Hoja2 Formulas'!$C$7,CONTROL!AE15&lt;='[3]Hoja2 Formulas'!$D$7),"Leve",IF(AND(AE15&gt;='[3]Hoja2 Formulas'!$C$8,CONTROL!AE15&lt;='[3]Hoja2 Formulas'!$D$8),"Menor",IF(AND(AE15&gt;='[3]Hoja2 Formulas'!$C$9,CONTROL!AE15&lt;='[3]Hoja2 Formulas'!$D$9),"Moderado",IF(AND(AE15&gt;='[3]Hoja2 Formulas'!$C$10,CONTROL!AE15&lt;='[3]Hoja2 Formulas'!$D$10),"Mayor",IF(AND(AE15&gt;='[3]Hoja2 Formulas'!$C$11,CONTROL!AE15&lt;='[3]Hoja2 Formulas'!$D$11),"Catastófico",""))))))</f>
        <v/>
      </c>
      <c r="AE15" s="26" t="str">
        <f>IF(W15="","",IF(S15="Correctivo",AE14-AE14*W15,AE14))</f>
        <v/>
      </c>
      <c r="AF15" s="24" t="str">
        <f>IF(AND(AE15="",AB15=""),"",VLOOKUP(AC15*1,'[3]Hoja1 Formulas'!$B$13:$I$17,(AC15*100)/20 + 3,FALSE))</f>
        <v/>
      </c>
      <c r="AG15" s="25"/>
      <c r="AH15" s="38"/>
      <c r="AI15" s="23"/>
      <c r="AJ15" s="39"/>
      <c r="AK15" s="27"/>
      <c r="AL15" s="23"/>
    </row>
    <row r="16" spans="1:38" ht="51" customHeight="1">
      <c r="B16" s="91"/>
      <c r="C16" s="23"/>
      <c r="D16" s="23"/>
      <c r="E16" s="23"/>
      <c r="F16" s="32"/>
      <c r="G16" s="23"/>
      <c r="H16" s="93"/>
      <c r="I16" s="53"/>
      <c r="J16" s="53"/>
      <c r="K16" s="89"/>
      <c r="L16" s="89"/>
      <c r="M16" s="53"/>
      <c r="N16" s="54"/>
      <c r="O16" s="53"/>
      <c r="P16" s="28"/>
      <c r="Q16" s="23"/>
      <c r="R16" s="24" t="str">
        <f t="shared" si="0"/>
        <v/>
      </c>
      <c r="S16" s="25"/>
      <c r="T16" s="24" t="str">
        <f t="shared" si="1"/>
        <v/>
      </c>
      <c r="U16" s="25"/>
      <c r="V16" s="24" t="str">
        <f t="shared" si="2"/>
        <v/>
      </c>
      <c r="W16" s="26" t="str">
        <f t="shared" si="3"/>
        <v/>
      </c>
      <c r="X16" s="25"/>
      <c r="Y16" s="25"/>
      <c r="Z16" s="25"/>
      <c r="AA16" s="24" t="str">
        <f>IF(AB16="","",IF(AND(AB16&gt;='[3]Hoja2 Formulas'!$C$7,CONTROL!AB16&lt;='[3]Hoja2 Formulas'!$D$7),"Muy Baja",IF(AND(AB16&gt;='[3]Hoja2 Formulas'!$C$8,CONTROL!AB16&lt;='[3]Hoja2 Formulas'!$D$8),"Baja",IF(AND(AB16&gt;='[3]Hoja2 Formulas'!$C$9,CONTROL!AB16&lt;='[3]Hoja2 Formulas'!$D$9),"Media",IF(AND(AB16&gt;='[3]Hoja2 Formulas'!$C$10,CONTROL!AB16&lt;='[3]Hoja2 Formulas'!$D$10),"Alta",IF(AND(AB16&gt;='[3]Hoja2 Formulas'!$C$11,CONTROL!AB16&lt;='[3]Hoja2 Formulas'!$D$11),"Muy Alta",""))))))</f>
        <v/>
      </c>
      <c r="AB16" s="26" t="str">
        <f>IFERROR(AB15-(AB15*W16),"")</f>
        <v/>
      </c>
      <c r="AC16" s="26" t="str">
        <f>IF(AB16="","",VLOOKUP(AA16,'[3]Hoja2 Formulas'!$B$7:$E$11,4,FALSE))</f>
        <v/>
      </c>
      <c r="AD16" s="24" t="str">
        <f>IF(AE16="","",IF(AND(AE16&gt;='[3]Hoja2 Formulas'!$C$7,CONTROL!AE16&lt;='[3]Hoja2 Formulas'!$D$7),"Leve",IF(AND(AE16&gt;='[3]Hoja2 Formulas'!$C$8,CONTROL!AE16&lt;='[3]Hoja2 Formulas'!$D$8),"Menor",IF(AND(AE16&gt;='[3]Hoja2 Formulas'!$C$9,CONTROL!AE16&lt;='[3]Hoja2 Formulas'!$D$9),"Moderado",IF(AND(AE16&gt;='[3]Hoja2 Formulas'!$C$10,CONTROL!AE16&lt;='[3]Hoja2 Formulas'!$D$10),"Mayor",IF(AND(AE16&gt;='[3]Hoja2 Formulas'!$C$11,CONTROL!AE16&lt;='[3]Hoja2 Formulas'!$D$11),"Catastófico",""))))))</f>
        <v/>
      </c>
      <c r="AE16" s="26" t="str">
        <f>IF(W16="","",IF(S16="Correctivo",AE15-AE15*W16,AE15))</f>
        <v/>
      </c>
      <c r="AF16" s="24" t="str">
        <f>IF(AND(AE16="",AB16=""),"",VLOOKUP(AC16*1,'[3]Hoja1 Formulas'!$B$13:$I$17,(AC16*100)/20 + 3,FALSE))</f>
        <v/>
      </c>
      <c r="AG16" s="25"/>
      <c r="AH16" s="38"/>
      <c r="AI16" s="23"/>
      <c r="AJ16" s="39"/>
      <c r="AK16" s="27"/>
      <c r="AL16" s="23"/>
    </row>
    <row r="17" spans="2:38" ht="51" customHeight="1">
      <c r="B17" s="91"/>
      <c r="C17" s="23"/>
      <c r="D17" s="23"/>
      <c r="E17" s="23"/>
      <c r="F17" s="32"/>
      <c r="G17" s="23"/>
      <c r="H17" s="93"/>
      <c r="I17" s="53"/>
      <c r="J17" s="53"/>
      <c r="K17" s="89"/>
      <c r="L17" s="89"/>
      <c r="M17" s="53"/>
      <c r="N17" s="54"/>
      <c r="O17" s="53"/>
      <c r="P17" s="22"/>
      <c r="Q17" s="23"/>
      <c r="R17" s="24" t="str">
        <f t="shared" si="0"/>
        <v/>
      </c>
      <c r="S17" s="25"/>
      <c r="T17" s="24" t="str">
        <f t="shared" si="1"/>
        <v/>
      </c>
      <c r="U17" s="25"/>
      <c r="V17" s="24" t="str">
        <f t="shared" si="2"/>
        <v/>
      </c>
      <c r="W17" s="26" t="str">
        <f t="shared" si="3"/>
        <v/>
      </c>
      <c r="X17" s="25"/>
      <c r="Y17" s="25"/>
      <c r="Z17" s="25"/>
      <c r="AA17" s="24" t="str">
        <f>IF(AB17="","",IF(AND(AB17&gt;='[3]Hoja2 Formulas'!$C$7,CONTROL!AB17&lt;='[3]Hoja2 Formulas'!$D$7),"Muy Baja",IF(AND(AB17&gt;='[3]Hoja2 Formulas'!$C$8,CONTROL!AB17&lt;='[3]Hoja2 Formulas'!$D$8),"Baja",IF(AND(AB17&gt;='[3]Hoja2 Formulas'!$C$9,CONTROL!AB17&lt;='[3]Hoja2 Formulas'!$D$9),"Media",IF(AND(AB17&gt;='[3]Hoja2 Formulas'!$C$10,CONTROL!AB17&lt;='[3]Hoja2 Formulas'!$D$10),"Alta",IF(AND(AB17&gt;='[3]Hoja2 Formulas'!$C$11,CONTROL!AB17&lt;='[3]Hoja2 Formulas'!$D$11),"Muy Alta",""))))))</f>
        <v/>
      </c>
      <c r="AB17" s="26" t="str">
        <f>IFERROR(AB16-(AB16*W17),"")</f>
        <v/>
      </c>
      <c r="AC17" s="26" t="str">
        <f>IF(AB17="","",VLOOKUP(AA17,'[3]Hoja2 Formulas'!$B$7:$E$11,4,FALSE))</f>
        <v/>
      </c>
      <c r="AD17" s="24" t="str">
        <f>IF(AE17="","",IF(AND(AE17&gt;='[3]Hoja2 Formulas'!$C$7,CONTROL!AE17&lt;='[3]Hoja2 Formulas'!$D$7),"Leve",IF(AND(AE17&gt;='[3]Hoja2 Formulas'!$C$8,CONTROL!AE17&lt;='[3]Hoja2 Formulas'!$D$8),"Menor",IF(AND(AE17&gt;='[3]Hoja2 Formulas'!$C$9,CONTROL!AE17&lt;='[3]Hoja2 Formulas'!$D$9),"Moderado",IF(AND(AE17&gt;='[3]Hoja2 Formulas'!$C$10,CONTROL!AE17&lt;='[3]Hoja2 Formulas'!$D$10),"Mayor",IF(AND(AE17&gt;='[3]Hoja2 Formulas'!$C$11,CONTROL!AE17&lt;='[3]Hoja2 Formulas'!$D$11),"Catastófico",""))))))</f>
        <v/>
      </c>
      <c r="AE17" s="26" t="str">
        <f>IF(W17="","",IF(S17="Correctivo",AE16-AE16*W17,AE16))</f>
        <v/>
      </c>
      <c r="AF17" s="24" t="str">
        <f>IF(AND(AE17="",AB17=""),"",VLOOKUP(AC17*1,'[3]Hoja1 Formulas'!$B$13:$I$17,(AC17*100)/20 + 3,FALSE))</f>
        <v/>
      </c>
      <c r="AG17" s="25"/>
      <c r="AH17" s="38"/>
      <c r="AI17" s="23"/>
      <c r="AJ17" s="39"/>
      <c r="AK17" s="27"/>
      <c r="AL17" s="23"/>
    </row>
    <row r="18" spans="2:38" s="9" customFormat="1" ht="49.5" customHeight="1">
      <c r="B18" s="91"/>
      <c r="C18" s="92"/>
      <c r="D18" s="92"/>
      <c r="E18" s="21"/>
      <c r="F18" s="21"/>
      <c r="G18" s="92"/>
      <c r="H18" s="93" t="str">
        <f>IF(G18="","",IF(AND(G18&gt;='[3]Hoja1 Formulas'!$K$3,G18&lt;='[3]Hoja1 Formulas'!$L$3),'[3]Hoja1 Formulas'!$I$3,IF(AND(G18&gt;='[3]Hoja1 Formulas'!$K$4,G18&lt;='[3]Hoja1 Formulas'!$L$4),'[3]Hoja1 Formulas'!$I$4,IF(AND(G18&gt;='[3]Hoja1 Formulas'!$K$5,G18&lt;='[3]Hoja1 Formulas'!$L$5),'[3]Hoja1 Formulas'!$I$5,IF(AND(G18&gt;='[3]Hoja1 Formulas'!$K$6,G18&lt;='[3]Hoja1 Formulas'!$L$6),'[3]Hoja1 Formulas'!$I$6,IF(AND(G18&gt;='[3]Hoja1 Formulas'!$K$7,G18&lt;='[3]Hoja1 Formulas'!$L$7),'[3]Hoja1 Formulas'!$I$7,""))))))</f>
        <v/>
      </c>
      <c r="I18" s="89" t="str">
        <f>IF(H18="","",MID(H18,FIND("%",H18,1)+2,LEN(H18)-(FIND("%",H18,1))))</f>
        <v/>
      </c>
      <c r="J18" s="89" t="str">
        <f>IF(H18="","",MID(H18,1,FIND("%",H18,1)))</f>
        <v/>
      </c>
      <c r="K18" s="89" t="str">
        <f>MID(H18,1,1)</f>
        <v/>
      </c>
      <c r="L18" s="89" t="str">
        <f>'[3]Criterios Impacto'!K23</f>
        <v/>
      </c>
      <c r="M18" s="89" t="str">
        <f>IF(AND(L18&gt;='[3]Criterios Impacto'!$H$30,L18&lt;='[3]Criterios Impacto'!$I$30),'[3]Criterios Impacto'!$A$30,IF(AND(L18&gt;='[3]Criterios Impacto'!$H$31,L18&lt;='[3]Criterios Impacto'!$I$31),'[3]Criterios Impacto'!$A$31,IF(AND(L18&gt;='[3]Criterios Impacto'!$H$32,L18&lt;='[3]Criterios Impacto'!$I$32),'[3]Criterios Impacto'!$A$32,"")))</f>
        <v/>
      </c>
      <c r="N18" s="90" t="str">
        <f>IF(M18="Moderado",60%,IF(M18="Mayor",80%,IF(M18="Catastrófico",100%,"")))</f>
        <v/>
      </c>
      <c r="O18" s="89" t="str">
        <f>IFERROR(IF(AND(G18="",L18=""),"",IF(AND(G18="",M18=""),"",VLOOKUP(J18*1,'[3]Hoja1 Formulas'!$B$13:$I$17,(N18*100)/20 + 3,FALSE))),"")</f>
        <v/>
      </c>
      <c r="P18" s="22"/>
      <c r="Q18" s="23"/>
      <c r="R18" s="24" t="str">
        <f t="shared" si="0"/>
        <v/>
      </c>
      <c r="S18" s="25"/>
      <c r="T18" s="24" t="str">
        <f t="shared" si="1"/>
        <v/>
      </c>
      <c r="U18" s="25"/>
      <c r="V18" s="24" t="str">
        <f t="shared" si="2"/>
        <v/>
      </c>
      <c r="W18" s="26" t="str">
        <f t="shared" si="3"/>
        <v/>
      </c>
      <c r="X18" s="25"/>
      <c r="Y18" s="25"/>
      <c r="Z18" s="25"/>
      <c r="AA18" s="24" t="str">
        <f>IF(AB18="","",IF(AND(AB18&gt;='[3]Hoja2 Formulas'!$C$7,CONTROL!AB18&lt;='[3]Hoja2 Formulas'!$D$7),"Muy Baja",IF(AND(AB18&gt;='[3]Hoja2 Formulas'!$C$8,CONTROL!AB18&lt;='[3]Hoja2 Formulas'!$D$8),"Baja",IF(AND(AB18&gt;='[3]Hoja2 Formulas'!$C$9,CONTROL!AB18&lt;='[3]Hoja2 Formulas'!$D$9),"Media",IF(AND(AB18&gt;='[3]Hoja2 Formulas'!$C$10,CONTROL!AB18&lt;='[3]Hoja2 Formulas'!$D$10),"Alta",IF(AND(AB18&gt;='[3]Hoja2 Formulas'!$C$11,CONTROL!AB18&lt;='[3]Hoja2 Formulas'!$D$11),"Muy Alta",""))))))</f>
        <v/>
      </c>
      <c r="AB18" s="26" t="str">
        <f>IFERROR(J18-(W18*J18),"")</f>
        <v/>
      </c>
      <c r="AC18" s="26" t="str">
        <f>IF(AB18="","",VLOOKUP(AA18,'[3]Hoja2 Formulas'!$B$7:$E$11,4,FALSE))</f>
        <v/>
      </c>
      <c r="AD18" s="24" t="str">
        <f>IF(AE18="","",IF(AND(AE18&gt;='[3]Hoja2 Formulas'!$C$7,CONTROL!AE18&lt;='[3]Hoja2 Formulas'!$D$7),"Leve",IF(AND(AE18&gt;='[3]Hoja2 Formulas'!$C$8,CONTROL!AE18&lt;='[3]Hoja2 Formulas'!$D$8),"Menor",IF(AND(AE18&gt;='[3]Hoja2 Formulas'!$C$9,CONTROL!AE18&lt;='[3]Hoja2 Formulas'!$D$9),"Moderado",IF(AND(AE18&gt;='[3]Hoja2 Formulas'!$C$10,CONTROL!AE18&lt;='[3]Hoja2 Formulas'!$D$10),"Mayor",IF(AND(AE18&gt;='[3]Hoja2 Formulas'!$C$11,CONTROL!AE18&lt;='[3]Hoja2 Formulas'!$D$11),"Catastófico",""))))))</f>
        <v/>
      </c>
      <c r="AE18" s="26" t="str">
        <f>IF(W18="","",IF(S18="Correctivo",N18-N18*W18,N18))</f>
        <v/>
      </c>
      <c r="AF18" s="24" t="str">
        <f>IF(AND(AE18="",AB18=""),"",VLOOKUP(AC18*1,'[3]Hoja1 Formulas'!$B$13:$I$17,(AC18*100)/20 + 3,FALSE))</f>
        <v/>
      </c>
      <c r="AG18" s="25"/>
      <c r="AH18" s="23"/>
      <c r="AI18" s="23"/>
      <c r="AJ18" s="23"/>
      <c r="AK18" s="27"/>
      <c r="AL18" s="23"/>
    </row>
    <row r="19" spans="2:38" s="9" customFormat="1" ht="49.5" customHeight="1">
      <c r="B19" s="91"/>
      <c r="C19" s="92"/>
      <c r="D19" s="92"/>
      <c r="E19" s="21"/>
      <c r="F19" s="21"/>
      <c r="G19" s="92"/>
      <c r="H19" s="93"/>
      <c r="I19" s="89"/>
      <c r="J19" s="89"/>
      <c r="K19" s="89"/>
      <c r="L19" s="89"/>
      <c r="M19" s="89"/>
      <c r="N19" s="90"/>
      <c r="O19" s="89"/>
      <c r="P19" s="28"/>
      <c r="Q19" s="23"/>
      <c r="R19" s="24" t="str">
        <f t="shared" si="0"/>
        <v/>
      </c>
      <c r="S19" s="25"/>
      <c r="T19" s="24" t="str">
        <f t="shared" si="1"/>
        <v/>
      </c>
      <c r="U19" s="25"/>
      <c r="V19" s="24" t="str">
        <f t="shared" si="2"/>
        <v/>
      </c>
      <c r="W19" s="26" t="str">
        <f t="shared" si="3"/>
        <v/>
      </c>
      <c r="X19" s="25"/>
      <c r="Y19" s="25"/>
      <c r="Z19" s="25"/>
      <c r="AA19" s="24" t="str">
        <f>IF(AB19="","",IF(AND(AB19&gt;='[3]Hoja2 Formulas'!$C$7,CONTROL!AB19&lt;='[3]Hoja2 Formulas'!$D$7),"Muy Baja",IF(AND(AB19&gt;='[3]Hoja2 Formulas'!$C$8,CONTROL!AB19&lt;='[3]Hoja2 Formulas'!$D$8),"Baja",IF(AND(AB19&gt;='[3]Hoja2 Formulas'!$C$9,CONTROL!AB19&lt;='[3]Hoja2 Formulas'!$D$9),"Media",IF(AND(AB19&gt;='[3]Hoja2 Formulas'!$C$10,CONTROL!AB19&lt;='[3]Hoja2 Formulas'!$D$10),"Alta",IF(AND(AB19&gt;='[3]Hoja2 Formulas'!$C$11,CONTROL!AB19&lt;='[3]Hoja2 Formulas'!$D$11),"Muy Alta",""))))))</f>
        <v/>
      </c>
      <c r="AB19" s="26" t="str">
        <f>IFERROR(AB18-(AB18*W19),"")</f>
        <v/>
      </c>
      <c r="AC19" s="26" t="str">
        <f>IF(AB19="","",VLOOKUP(AA19,'[3]Hoja2 Formulas'!$B$7:$E$11,4,FALSE))</f>
        <v/>
      </c>
      <c r="AD19" s="24" t="str">
        <f>IF(AE19="","",IF(AND(AE19&gt;='[3]Hoja2 Formulas'!$C$7,CONTROL!AE19&lt;='[3]Hoja2 Formulas'!$D$7),"Leve",IF(AND(AE19&gt;='[3]Hoja2 Formulas'!$C$8,CONTROL!AE19&lt;='[3]Hoja2 Formulas'!$D$8),"Menor",IF(AND(AE19&gt;='[3]Hoja2 Formulas'!$C$9,CONTROL!AE19&lt;='[3]Hoja2 Formulas'!$D$9),"Moderado",IF(AND(AE19&gt;='[3]Hoja2 Formulas'!$C$10,CONTROL!AE19&lt;='[3]Hoja2 Formulas'!$D$10),"Mayor",IF(AND(AE19&gt;='[3]Hoja2 Formulas'!$C$11,CONTROL!AE19&lt;='[3]Hoja2 Formulas'!$D$11),"Catastófico",""))))))</f>
        <v/>
      </c>
      <c r="AE19" s="26" t="str">
        <f>IF(W19="","",IF(S19="Correctivo",AE18-AE18*W19,AE18))</f>
        <v/>
      </c>
      <c r="AF19" s="24" t="str">
        <f>IF(AND(AE19="",AB19=""),"",VLOOKUP(AC19*1,'[3]Hoja1 Formulas'!$B$13:$I$17,(AC19*100)/20 + 3,FALSE))</f>
        <v/>
      </c>
      <c r="AG19" s="25"/>
      <c r="AH19" s="23"/>
      <c r="AI19" s="23"/>
      <c r="AJ19" s="23"/>
      <c r="AK19" s="27"/>
      <c r="AL19" s="23"/>
    </row>
    <row r="20" spans="2:38" s="9" customFormat="1" ht="49.5" customHeight="1">
      <c r="B20" s="91"/>
      <c r="C20" s="92"/>
      <c r="D20" s="92"/>
      <c r="E20" s="21"/>
      <c r="F20" s="21"/>
      <c r="G20" s="92"/>
      <c r="H20" s="93"/>
      <c r="I20" s="89"/>
      <c r="J20" s="89"/>
      <c r="K20" s="89"/>
      <c r="L20" s="89"/>
      <c r="M20" s="89"/>
      <c r="N20" s="90"/>
      <c r="O20" s="89"/>
      <c r="P20" s="28"/>
      <c r="Q20" s="23"/>
      <c r="R20" s="24" t="str">
        <f t="shared" si="0"/>
        <v/>
      </c>
      <c r="S20" s="25"/>
      <c r="T20" s="24" t="str">
        <f t="shared" si="1"/>
        <v/>
      </c>
      <c r="U20" s="25"/>
      <c r="V20" s="24" t="str">
        <f t="shared" si="2"/>
        <v/>
      </c>
      <c r="W20" s="26" t="str">
        <f t="shared" si="3"/>
        <v/>
      </c>
      <c r="X20" s="25"/>
      <c r="Y20" s="25"/>
      <c r="Z20" s="25"/>
      <c r="AA20" s="24" t="str">
        <f>IF(AB20="","",IF(AND(AB20&gt;='[3]Hoja2 Formulas'!$C$7,CONTROL!AB20&lt;='[3]Hoja2 Formulas'!$D$7),"Muy Baja",IF(AND(AB20&gt;='[3]Hoja2 Formulas'!$C$8,CONTROL!AB20&lt;='[3]Hoja2 Formulas'!$D$8),"Baja",IF(AND(AB20&gt;='[3]Hoja2 Formulas'!$C$9,CONTROL!AB20&lt;='[3]Hoja2 Formulas'!$D$9),"Media",IF(AND(AB20&gt;='[3]Hoja2 Formulas'!$C$10,CONTROL!AB20&lt;='[3]Hoja2 Formulas'!$D$10),"Alta",IF(AND(AB20&gt;='[3]Hoja2 Formulas'!$C$11,CONTROL!AB20&lt;='[3]Hoja2 Formulas'!$D$11),"Muy Alta",""))))))</f>
        <v/>
      </c>
      <c r="AB20" s="26" t="str">
        <f>IFERROR(AB19-(AB19*W20),"")</f>
        <v/>
      </c>
      <c r="AC20" s="26" t="str">
        <f>IF(AB20="","",VLOOKUP(AA20,'[3]Hoja2 Formulas'!$B$7:$E$11,4,FALSE))</f>
        <v/>
      </c>
      <c r="AD20" s="24" t="str">
        <f>IF(AE20="","",IF(AND(AE20&gt;='[3]Hoja2 Formulas'!$C$7,CONTROL!AE20&lt;='[3]Hoja2 Formulas'!$D$7),"Leve",IF(AND(AE20&gt;='[3]Hoja2 Formulas'!$C$8,CONTROL!AE20&lt;='[3]Hoja2 Formulas'!$D$8),"Menor",IF(AND(AE20&gt;='[3]Hoja2 Formulas'!$C$9,CONTROL!AE20&lt;='[3]Hoja2 Formulas'!$D$9),"Moderado",IF(AND(AE20&gt;='[3]Hoja2 Formulas'!$C$10,CONTROL!AE20&lt;='[3]Hoja2 Formulas'!$D$10),"Mayor",IF(AND(AE20&gt;='[3]Hoja2 Formulas'!$C$11,CONTROL!AE20&lt;='[3]Hoja2 Formulas'!$D$11),"Catastófico",""))))))</f>
        <v/>
      </c>
      <c r="AE20" s="26" t="str">
        <f>IF(W20="","",IF(S20="Correctivo",AE19-AE19*W20,AE19))</f>
        <v/>
      </c>
      <c r="AF20" s="24" t="str">
        <f>IF(AND(AE20="",AB20=""),"",VLOOKUP(AC20*1,'[3]Hoja1 Formulas'!$B$13:$I$17,(AC20*100)/20 + 3,FALSE))</f>
        <v/>
      </c>
      <c r="AG20" s="25"/>
      <c r="AH20" s="23"/>
      <c r="AI20" s="23"/>
      <c r="AJ20" s="23"/>
      <c r="AK20" s="27"/>
      <c r="AL20" s="23"/>
    </row>
    <row r="21" spans="2:38" s="9" customFormat="1" ht="49.5" customHeight="1">
      <c r="B21" s="91"/>
      <c r="C21" s="92"/>
      <c r="D21" s="92"/>
      <c r="E21" s="29"/>
      <c r="F21" s="30"/>
      <c r="G21" s="92"/>
      <c r="H21" s="93"/>
      <c r="I21" s="89"/>
      <c r="J21" s="89"/>
      <c r="K21" s="89"/>
      <c r="L21" s="89"/>
      <c r="M21" s="89"/>
      <c r="N21" s="90"/>
      <c r="O21" s="89"/>
      <c r="P21" s="22"/>
      <c r="Q21" s="23"/>
      <c r="R21" s="24" t="str">
        <f t="shared" si="0"/>
        <v/>
      </c>
      <c r="S21" s="25"/>
      <c r="T21" s="24" t="str">
        <f t="shared" si="1"/>
        <v/>
      </c>
      <c r="U21" s="25"/>
      <c r="V21" s="24" t="str">
        <f t="shared" si="2"/>
        <v/>
      </c>
      <c r="W21" s="26" t="str">
        <f t="shared" si="3"/>
        <v/>
      </c>
      <c r="X21" s="25"/>
      <c r="Y21" s="25"/>
      <c r="Z21" s="25"/>
      <c r="AA21" s="24" t="str">
        <f>IF(AB21="","",IF(AND(AB21&gt;='[3]Hoja2 Formulas'!$C$7,CONTROL!AB21&lt;='[3]Hoja2 Formulas'!$D$7),"Muy Baja",IF(AND(AB21&gt;='[3]Hoja2 Formulas'!$C$8,CONTROL!AB21&lt;='[3]Hoja2 Formulas'!$D$8),"Baja",IF(AND(AB21&gt;='[3]Hoja2 Formulas'!$C$9,CONTROL!AB21&lt;='[3]Hoja2 Formulas'!$D$9),"Media",IF(AND(AB21&gt;='[3]Hoja2 Formulas'!$C$10,CONTROL!AB21&lt;='[3]Hoja2 Formulas'!$D$10),"Alta",IF(AND(AB21&gt;='[3]Hoja2 Formulas'!$C$11,CONTROL!AB21&lt;='[3]Hoja2 Formulas'!$D$11),"Muy Alta",""))))))</f>
        <v/>
      </c>
      <c r="AB21" s="26" t="str">
        <f>IFERROR(AB20-(AB20*W21),"")</f>
        <v/>
      </c>
      <c r="AC21" s="26" t="str">
        <f>IF(AB21="","",VLOOKUP(AA21,'[3]Hoja2 Formulas'!$B$7:$E$11,4,FALSE))</f>
        <v/>
      </c>
      <c r="AD21" s="24" t="str">
        <f>IF(AE21="","",IF(AND(AE21&gt;='[3]Hoja2 Formulas'!$C$7,CONTROL!AE21&lt;='[3]Hoja2 Formulas'!$D$7),"Leve",IF(AND(AE21&gt;='[3]Hoja2 Formulas'!$C$8,CONTROL!AE21&lt;='[3]Hoja2 Formulas'!$D$8),"Menor",IF(AND(AE21&gt;='[3]Hoja2 Formulas'!$C$9,CONTROL!AE21&lt;='[3]Hoja2 Formulas'!$D$9),"Moderado",IF(AND(AE21&gt;='[3]Hoja2 Formulas'!$C$10,CONTROL!AE21&lt;='[3]Hoja2 Formulas'!$D$10),"Mayor",IF(AND(AE21&gt;='[3]Hoja2 Formulas'!$C$11,CONTROL!AE21&lt;='[3]Hoja2 Formulas'!$D$11),"Catastófico",""))))))</f>
        <v/>
      </c>
      <c r="AE21" s="26" t="str">
        <f>IF(W21="","",IF(S21="Correctivo",AE20-AE20*W21,AE20))</f>
        <v/>
      </c>
      <c r="AF21" s="24" t="str">
        <f>IF(AND(AE21="",AB21=""),"",VLOOKUP(AC21*1,'[3]Hoja1 Formulas'!$B$13:$I$17,(AC21*100)/20 + 3,FALSE))</f>
        <v/>
      </c>
      <c r="AG21" s="25"/>
      <c r="AH21" s="23"/>
      <c r="AI21" s="21"/>
      <c r="AJ21" s="21"/>
      <c r="AK21" s="31"/>
      <c r="AL21" s="23"/>
    </row>
    <row r="22" spans="2:38" ht="49.5" customHeight="1">
      <c r="B22" s="91"/>
      <c r="C22" s="92"/>
      <c r="D22" s="92"/>
      <c r="F22" s="32"/>
      <c r="G22" s="92"/>
      <c r="H22" s="93" t="str">
        <f>IF(G22="","",IF(AND(G22&gt;='[3]Hoja1 Formulas'!$K$3,G22&lt;='[3]Hoja1 Formulas'!$L$3),'[3]Hoja1 Formulas'!$I$3,IF(AND(G22&gt;='[3]Hoja1 Formulas'!$K$4,G22&lt;='[3]Hoja1 Formulas'!$L$4),'[3]Hoja1 Formulas'!$I$4,IF(AND(G22&gt;='[3]Hoja1 Formulas'!$K$5,G22&lt;='[3]Hoja1 Formulas'!$L$5),'[3]Hoja1 Formulas'!$I$5,IF(AND(G22&gt;='[3]Hoja1 Formulas'!$K$6,G22&lt;='[3]Hoja1 Formulas'!$L$6),'[3]Hoja1 Formulas'!$I$6,IF(AND(G22&gt;='[3]Hoja1 Formulas'!$K$7,G22&lt;='[3]Hoja1 Formulas'!$L$7),'[3]Hoja1 Formulas'!$I$7,""))))))</f>
        <v/>
      </c>
      <c r="I22" s="89" t="str">
        <f>IF(H22="","",MID(H22,FIND("%",H22,1)+2,LEN(H22)-(FIND("%",H22,1))))</f>
        <v/>
      </c>
      <c r="J22" s="89" t="str">
        <f>IF(H22="","",MID(H22,1,FIND("%",H22,1)))</f>
        <v/>
      </c>
      <c r="K22" s="89" t="str">
        <f>MID(H22,1,1)</f>
        <v/>
      </c>
      <c r="L22" s="89" t="str">
        <f>'[3]Criterios Impacto'!M23</f>
        <v/>
      </c>
      <c r="M22" s="89" t="str">
        <f>IF(AND(L22&gt;='[3]Criterios Impacto'!$H$30,L22&lt;='[3]Criterios Impacto'!$I$30),'[3]Criterios Impacto'!$A$30,IF(AND(L22&gt;='[3]Criterios Impacto'!$H$31,L22&lt;='[3]Criterios Impacto'!$I$31),'[3]Criterios Impacto'!$A$31,IF(AND(L22&gt;='[3]Criterios Impacto'!$H$32,L22&lt;='[3]Criterios Impacto'!$I$32),'[3]Criterios Impacto'!$A$32,"")))</f>
        <v/>
      </c>
      <c r="N22" s="90" t="str">
        <f>IF(M22="Moderado",60%,IF(M22="Mayor",80%,IF(M22="Catastrófico",100%,"")))</f>
        <v/>
      </c>
      <c r="O22" s="89" t="str">
        <f>IFERROR(IF(AND(G22="",L22=""),"",IF(AND(G22="",M22=""),"",VLOOKUP(J22*1,'[3]Hoja1 Formulas'!$B$13:$I$17,(N22*100)/20 + 3,FALSE))),"")</f>
        <v/>
      </c>
      <c r="P22" s="22"/>
      <c r="Q22" s="33"/>
      <c r="R22" s="24" t="str">
        <f t="shared" si="0"/>
        <v/>
      </c>
      <c r="S22" s="25"/>
      <c r="T22" s="24" t="str">
        <f t="shared" si="1"/>
        <v/>
      </c>
      <c r="U22" s="25"/>
      <c r="V22" s="24" t="str">
        <f t="shared" si="2"/>
        <v/>
      </c>
      <c r="W22" s="26" t="str">
        <f t="shared" si="3"/>
        <v/>
      </c>
      <c r="X22" s="25"/>
      <c r="Y22" s="25"/>
      <c r="Z22" s="25"/>
      <c r="AA22" s="24" t="str">
        <f>IF(AB22="","",IF(AND(AB22&gt;='[3]Hoja2 Formulas'!$C$7,CONTROL!AB22&lt;='[3]Hoja2 Formulas'!$D$7),"Muy Baja",IF(AND(AB22&gt;='[3]Hoja2 Formulas'!$C$8,CONTROL!AB22&lt;='[3]Hoja2 Formulas'!$D$8),"Baja",IF(AND(AB22&gt;='[3]Hoja2 Formulas'!$C$9,CONTROL!AB22&lt;='[3]Hoja2 Formulas'!$D$9),"Media",IF(AND(AB22&gt;='[3]Hoja2 Formulas'!$C$10,CONTROL!AB22&lt;='[3]Hoja2 Formulas'!$D$10),"Alta",IF(AND(AB22&gt;='[3]Hoja2 Formulas'!$C$11,CONTROL!AB22&lt;='[3]Hoja2 Formulas'!$D$11),"Muy Alta",""))))))</f>
        <v/>
      </c>
      <c r="AB22" s="26" t="str">
        <f>IFERROR(J22-(W22*J22),"")</f>
        <v/>
      </c>
      <c r="AC22" s="26" t="str">
        <f>IF(AB22="","",VLOOKUP(AA22,'[3]Hoja2 Formulas'!$B$7:$E$11,4,FALSE))</f>
        <v/>
      </c>
      <c r="AD22" s="24" t="str">
        <f>IF(AE22="","",IF(AND(AE22&gt;='[3]Hoja2 Formulas'!$C$7,CONTROL!AE22&lt;='[3]Hoja2 Formulas'!$D$7),"Leve",IF(AND(AE22&gt;='[3]Hoja2 Formulas'!$C$8,CONTROL!AE22&lt;='[3]Hoja2 Formulas'!$D$8),"Menor",IF(AND(AE22&gt;='[3]Hoja2 Formulas'!$C$9,CONTROL!AE22&lt;='[3]Hoja2 Formulas'!$D$9),"Moderado",IF(AND(AE22&gt;='[3]Hoja2 Formulas'!$C$10,CONTROL!AE22&lt;='[3]Hoja2 Formulas'!$D$10),"Mayor",IF(AND(AE22&gt;='[3]Hoja2 Formulas'!$C$11,CONTROL!AE22&lt;='[3]Hoja2 Formulas'!$D$11),"Catastófico",""))))))</f>
        <v/>
      </c>
      <c r="AE22" s="26" t="str">
        <f>IF(W22="","",IF(S22="Correctivo",N22-N22*W22,N22))</f>
        <v/>
      </c>
      <c r="AF22" s="24" t="str">
        <f>IF(AND(AE22="",AB22=""),"",VLOOKUP(AC22*1,'[3]Hoja1 Formulas'!$B$13:$I$17,(AC22*100)/20 + 3,FALSE))</f>
        <v/>
      </c>
      <c r="AG22" s="25"/>
      <c r="AH22" s="23"/>
      <c r="AI22" s="23"/>
      <c r="AJ22" s="23"/>
      <c r="AK22" s="27"/>
      <c r="AL22" s="23"/>
    </row>
    <row r="23" spans="2:38" ht="49.5" customHeight="1">
      <c r="B23" s="91"/>
      <c r="C23" s="92"/>
      <c r="D23" s="92"/>
      <c r="E23" s="23"/>
      <c r="F23" s="32"/>
      <c r="G23" s="92"/>
      <c r="H23" s="93"/>
      <c r="I23" s="89"/>
      <c r="J23" s="89"/>
      <c r="K23" s="89"/>
      <c r="L23" s="89"/>
      <c r="M23" s="89"/>
      <c r="N23" s="90"/>
      <c r="O23" s="89"/>
      <c r="P23" s="28"/>
      <c r="R23" s="24" t="str">
        <f t="shared" si="0"/>
        <v/>
      </c>
      <c r="S23" s="25"/>
      <c r="T23" s="24" t="str">
        <f t="shared" si="1"/>
        <v/>
      </c>
      <c r="U23" s="25"/>
      <c r="V23" s="24" t="str">
        <f t="shared" si="2"/>
        <v/>
      </c>
      <c r="W23" s="26" t="str">
        <f t="shared" si="3"/>
        <v/>
      </c>
      <c r="X23" s="25"/>
      <c r="Y23" s="25"/>
      <c r="Z23" s="25"/>
      <c r="AA23" s="24" t="str">
        <f>IF(AB23="","",IF(AND(AB23&gt;='[3]Hoja2 Formulas'!$C$7,CONTROL!AB23&lt;='[3]Hoja2 Formulas'!$D$7),"Muy Baja",IF(AND(AB23&gt;='[3]Hoja2 Formulas'!$C$8,CONTROL!AB23&lt;='[3]Hoja2 Formulas'!$D$8),"Baja",IF(AND(AB23&gt;='[3]Hoja2 Formulas'!$C$9,CONTROL!AB23&lt;='[3]Hoja2 Formulas'!$D$9),"Media",IF(AND(AB23&gt;='[3]Hoja2 Formulas'!$C$10,CONTROL!AB23&lt;='[3]Hoja2 Formulas'!$D$10),"Alta",IF(AND(AB23&gt;='[3]Hoja2 Formulas'!$C$11,CONTROL!AB23&lt;='[3]Hoja2 Formulas'!$D$11),"Muy Alta",""))))))</f>
        <v/>
      </c>
      <c r="AB23" s="26" t="str">
        <f>IFERROR(AB22-(AB22*W23),"")</f>
        <v/>
      </c>
      <c r="AC23" s="26" t="str">
        <f>IF(AB23="","",VLOOKUP(AA23,'[3]Hoja2 Formulas'!$B$7:$E$11,4,FALSE))</f>
        <v/>
      </c>
      <c r="AD23" s="24" t="str">
        <f>IF(AE23="","",IF(AND(AE23&gt;='[3]Hoja2 Formulas'!$C$7,CONTROL!AE23&lt;='[3]Hoja2 Formulas'!$D$7),"Leve",IF(AND(AE23&gt;='[3]Hoja2 Formulas'!$C$8,CONTROL!AE23&lt;='[3]Hoja2 Formulas'!$D$8),"Menor",IF(AND(AE23&gt;='[3]Hoja2 Formulas'!$C$9,CONTROL!AE23&lt;='[3]Hoja2 Formulas'!$D$9),"Moderado",IF(AND(AE23&gt;='[3]Hoja2 Formulas'!$C$10,CONTROL!AE23&lt;='[3]Hoja2 Formulas'!$D$10),"Mayor",IF(AND(AE23&gt;='[3]Hoja2 Formulas'!$C$11,CONTROL!AE23&lt;='[3]Hoja2 Formulas'!$D$11),"Catastófico",""))))))</f>
        <v/>
      </c>
      <c r="AE23" s="26" t="str">
        <f>IF(W23="","",IF(S23="Correctivo",AE22-AE22*W23,AE22))</f>
        <v/>
      </c>
      <c r="AF23" s="24" t="str">
        <f>IF(AND(AE23="",AB23=""),"",VLOOKUP(AC23*1,'[3]Hoja1 Formulas'!$B$13:$I$17,(AC23*100)/20 + 3,FALSE))</f>
        <v/>
      </c>
      <c r="AG23" s="25"/>
      <c r="AH23" s="23"/>
      <c r="AI23" s="23"/>
      <c r="AJ23" s="23"/>
      <c r="AK23" s="27"/>
      <c r="AL23" s="23"/>
    </row>
    <row r="24" spans="2:38" ht="49.5" customHeight="1">
      <c r="B24" s="91"/>
      <c r="C24" s="92"/>
      <c r="D24" s="92"/>
      <c r="E24" s="23"/>
      <c r="F24" s="32"/>
      <c r="G24" s="92"/>
      <c r="H24" s="93"/>
      <c r="I24" s="89"/>
      <c r="J24" s="89"/>
      <c r="K24" s="89"/>
      <c r="L24" s="89"/>
      <c r="M24" s="89"/>
      <c r="N24" s="90"/>
      <c r="O24" s="89"/>
      <c r="P24" s="28"/>
      <c r="R24" s="24" t="str">
        <f t="shared" si="0"/>
        <v/>
      </c>
      <c r="S24" s="25"/>
      <c r="T24" s="24" t="str">
        <f t="shared" si="1"/>
        <v/>
      </c>
      <c r="U24" s="25"/>
      <c r="V24" s="24" t="str">
        <f t="shared" si="2"/>
        <v/>
      </c>
      <c r="W24" s="26" t="str">
        <f t="shared" si="3"/>
        <v/>
      </c>
      <c r="X24" s="25"/>
      <c r="Y24" s="25"/>
      <c r="Z24" s="25"/>
      <c r="AA24" s="24" t="str">
        <f>IF(AB24="","",IF(AND(AB24&gt;='[3]Hoja2 Formulas'!$C$7,CONTROL!AB24&lt;='[3]Hoja2 Formulas'!$D$7),"Muy Baja",IF(AND(AB24&gt;='[3]Hoja2 Formulas'!$C$8,CONTROL!AB24&lt;='[3]Hoja2 Formulas'!$D$8),"Baja",IF(AND(AB24&gt;='[3]Hoja2 Formulas'!$C$9,CONTROL!AB24&lt;='[3]Hoja2 Formulas'!$D$9),"Media",IF(AND(AB24&gt;='[3]Hoja2 Formulas'!$C$10,CONTROL!AB24&lt;='[3]Hoja2 Formulas'!$D$10),"Alta",IF(AND(AB24&gt;='[3]Hoja2 Formulas'!$C$11,CONTROL!AB24&lt;='[3]Hoja2 Formulas'!$D$11),"Muy Alta",""))))))</f>
        <v/>
      </c>
      <c r="AB24" s="26" t="str">
        <f>IFERROR(AB23-(AB23*W24),"")</f>
        <v/>
      </c>
      <c r="AC24" s="26" t="str">
        <f>IF(AB24="","",VLOOKUP(AA24,'[3]Hoja2 Formulas'!$B$7:$E$11,4,FALSE))</f>
        <v/>
      </c>
      <c r="AD24" s="24" t="str">
        <f>IF(AE24="","",IF(AND(AE24&gt;='[3]Hoja2 Formulas'!$C$7,CONTROL!AE24&lt;='[3]Hoja2 Formulas'!$D$7),"Leve",IF(AND(AE24&gt;='[3]Hoja2 Formulas'!$C$8,CONTROL!AE24&lt;='[3]Hoja2 Formulas'!$D$8),"Menor",IF(AND(AE24&gt;='[3]Hoja2 Formulas'!$C$9,CONTROL!AE24&lt;='[3]Hoja2 Formulas'!$D$9),"Moderado",IF(AND(AE24&gt;='[3]Hoja2 Formulas'!$C$10,CONTROL!AE24&lt;='[3]Hoja2 Formulas'!$D$10),"Mayor",IF(AND(AE24&gt;='[3]Hoja2 Formulas'!$C$11,CONTROL!AE24&lt;='[3]Hoja2 Formulas'!$D$11),"Catastófico",""))))))</f>
        <v/>
      </c>
      <c r="AE24" s="26" t="str">
        <f>IF(W24="","",IF(S24="Correctivo",AE23-AE23*W24,AE23))</f>
        <v/>
      </c>
      <c r="AF24" s="24" t="str">
        <f>IF(AND(AE24="",AB24=""),"",VLOOKUP(AC24*1,'[3]Hoja1 Formulas'!$B$13:$I$17,(AC24*100)/20 + 3,FALSE))</f>
        <v/>
      </c>
      <c r="AG24" s="25"/>
      <c r="AH24" s="23"/>
      <c r="AL24" s="23"/>
    </row>
    <row r="25" spans="2:38" ht="49.5" customHeight="1">
      <c r="B25" s="91"/>
      <c r="C25" s="92"/>
      <c r="D25" s="92"/>
      <c r="E25" s="23"/>
      <c r="F25" s="32"/>
      <c r="G25" s="92"/>
      <c r="H25" s="93"/>
      <c r="I25" s="89"/>
      <c r="J25" s="89"/>
      <c r="K25" s="89"/>
      <c r="L25" s="89"/>
      <c r="M25" s="89"/>
      <c r="N25" s="90"/>
      <c r="O25" s="89"/>
      <c r="P25" s="22"/>
      <c r="R25" s="24" t="str">
        <f t="shared" si="0"/>
        <v/>
      </c>
      <c r="S25" s="25"/>
      <c r="T25" s="24" t="str">
        <f t="shared" si="1"/>
        <v/>
      </c>
      <c r="U25" s="25"/>
      <c r="V25" s="24" t="str">
        <f t="shared" si="2"/>
        <v/>
      </c>
      <c r="W25" s="26" t="str">
        <f t="shared" si="3"/>
        <v/>
      </c>
      <c r="X25" s="25"/>
      <c r="Y25" s="25"/>
      <c r="Z25" s="25"/>
      <c r="AA25" s="24" t="str">
        <f>IF(AB25="","",IF(AND(AB25&gt;='[3]Hoja2 Formulas'!$C$7,CONTROL!AB25&lt;='[3]Hoja2 Formulas'!$D$7),"Muy Baja",IF(AND(AB25&gt;='[3]Hoja2 Formulas'!$C$8,CONTROL!AB25&lt;='[3]Hoja2 Formulas'!$D$8),"Baja",IF(AND(AB25&gt;='[3]Hoja2 Formulas'!$C$9,CONTROL!AB25&lt;='[3]Hoja2 Formulas'!$D$9),"Media",IF(AND(AB25&gt;='[3]Hoja2 Formulas'!$C$10,CONTROL!AB25&lt;='[3]Hoja2 Formulas'!$D$10),"Alta",IF(AND(AB25&gt;='[3]Hoja2 Formulas'!$C$11,CONTROL!AB25&lt;='[3]Hoja2 Formulas'!$D$11),"Muy Alta",""))))))</f>
        <v/>
      </c>
      <c r="AB25" s="26" t="str">
        <f>IFERROR(AB24-(AB24*W25),"")</f>
        <v/>
      </c>
      <c r="AC25" s="26" t="str">
        <f>IF(AB25="","",VLOOKUP(AA25,'[3]Hoja2 Formulas'!$B$7:$E$11,4,FALSE))</f>
        <v/>
      </c>
      <c r="AD25" s="24" t="str">
        <f>IF(AE25="","",IF(AND(AE25&gt;='[3]Hoja2 Formulas'!$C$7,CONTROL!AE25&lt;='[3]Hoja2 Formulas'!$D$7),"Leve",IF(AND(AE25&gt;='[3]Hoja2 Formulas'!$C$8,CONTROL!AE25&lt;='[3]Hoja2 Formulas'!$D$8),"Menor",IF(AND(AE25&gt;='[3]Hoja2 Formulas'!$C$9,CONTROL!AE25&lt;='[3]Hoja2 Formulas'!$D$9),"Moderado",IF(AND(AE25&gt;='[3]Hoja2 Formulas'!$C$10,CONTROL!AE25&lt;='[3]Hoja2 Formulas'!$D$10),"Mayor",IF(AND(AE25&gt;='[3]Hoja2 Formulas'!$C$11,CONTROL!AE25&lt;='[3]Hoja2 Formulas'!$D$11),"Catastófico",""))))))</f>
        <v/>
      </c>
      <c r="AE25" s="26" t="str">
        <f>IF(W25="","",IF(S25="Correctivo",AE24-AE24*W25,AE24))</f>
        <v/>
      </c>
      <c r="AF25" s="24" t="str">
        <f>IF(AND(AE25="",AB25=""),"",VLOOKUP(AC25*1,'[3]Hoja1 Formulas'!$B$13:$I$17,(AC25*100)/20 + 3,FALSE))</f>
        <v/>
      </c>
      <c r="AG25" s="25"/>
      <c r="AH25" s="23"/>
      <c r="AL25" s="23"/>
    </row>
    <row r="26" spans="2:38" ht="49.5" customHeight="1">
      <c r="B26" s="91"/>
      <c r="C26" s="92"/>
      <c r="D26" s="92"/>
      <c r="E26" s="23"/>
      <c r="F26" s="23"/>
      <c r="G26" s="92"/>
      <c r="H26" s="93" t="str">
        <f>IF(G26="","",IF(AND(G26&gt;='[3]Hoja1 Formulas'!$K$3,G26&lt;='[3]Hoja1 Formulas'!$L$3),'[3]Hoja1 Formulas'!$I$3,IF(AND(G26&gt;='[3]Hoja1 Formulas'!$K$4,G26&lt;='[3]Hoja1 Formulas'!$L$4),'[3]Hoja1 Formulas'!$I$4,IF(AND(G26&gt;='[3]Hoja1 Formulas'!$K$5,G26&lt;='[3]Hoja1 Formulas'!$L$5),'[3]Hoja1 Formulas'!$I$5,IF(AND(G26&gt;='[3]Hoja1 Formulas'!$K$6,G26&lt;='[3]Hoja1 Formulas'!$L$6),'[3]Hoja1 Formulas'!$I$6,IF(AND(G26&gt;='[3]Hoja1 Formulas'!$K$7,G26&lt;='[3]Hoja1 Formulas'!$L$7),'[3]Hoja1 Formulas'!$I$7,""))))))</f>
        <v/>
      </c>
      <c r="I26" s="89" t="str">
        <f>IF(H26="","",MID(H26,FIND("%",H26,1)+2,LEN(H26)-(FIND("%",H26,1))))</f>
        <v/>
      </c>
      <c r="J26" s="89" t="str">
        <f>IF(H26="","",MID(H26,1,FIND("%",H26,1)))</f>
        <v/>
      </c>
      <c r="K26" s="89" t="str">
        <f>MID(H26,1,1)</f>
        <v/>
      </c>
      <c r="L26" s="89" t="str">
        <f>'[3]Criterios Impacto'!O23</f>
        <v/>
      </c>
      <c r="M26" s="89" t="str">
        <f>IF(AND(L26&gt;='[3]Criterios Impacto'!$H$30,L26&lt;='[3]Criterios Impacto'!$I$30),'[3]Criterios Impacto'!$A$30,IF(AND(L26&gt;='[3]Criterios Impacto'!$H$31,L26&lt;='[3]Criterios Impacto'!$I$31),'[3]Criterios Impacto'!$A$31,IF(AND(L26&gt;='[3]Criterios Impacto'!$H$32,L26&lt;='[3]Criterios Impacto'!$I$32),'[3]Criterios Impacto'!$A$32,"")))</f>
        <v/>
      </c>
      <c r="N26" s="90" t="str">
        <f>IF(M26="Moderado",60%,IF(M26="Mayor",80%,IF(M26="Catastrófico",100%,"")))</f>
        <v/>
      </c>
      <c r="O26" s="89" t="str">
        <f>IFERROR(IF(AND(G26="",L26=""),"",IF(AND(G26="",M26=""),"",VLOOKUP(J26*1,'[3]Hoja1 Formulas'!$B$13:$I$17,(N26*100)/20 + 3,FALSE))),"")</f>
        <v/>
      </c>
      <c r="P26" s="22"/>
      <c r="R26" s="24" t="str">
        <f t="shared" si="0"/>
        <v/>
      </c>
      <c r="S26" s="25"/>
      <c r="T26" s="24" t="str">
        <f t="shared" si="1"/>
        <v/>
      </c>
      <c r="U26" s="25"/>
      <c r="V26" s="24" t="str">
        <f t="shared" si="2"/>
        <v/>
      </c>
      <c r="W26" s="26" t="str">
        <f t="shared" si="3"/>
        <v/>
      </c>
      <c r="X26" s="25"/>
      <c r="Y26" s="25"/>
      <c r="Z26" s="25"/>
      <c r="AA26" s="24" t="str">
        <f>IF(AB26="","",IF(AND(AB26&gt;='[3]Hoja2 Formulas'!$C$7,CONTROL!AB26&lt;='[3]Hoja2 Formulas'!$D$7),"Muy Baja",IF(AND(AB26&gt;='[3]Hoja2 Formulas'!$C$8,CONTROL!AB26&lt;='[3]Hoja2 Formulas'!$D$8),"Baja",IF(AND(AB26&gt;='[3]Hoja2 Formulas'!$C$9,CONTROL!AB26&lt;='[3]Hoja2 Formulas'!$D$9),"Media",IF(AND(AB26&gt;='[3]Hoja2 Formulas'!$C$10,CONTROL!AB26&lt;='[3]Hoja2 Formulas'!$D$10),"Alta",IF(AND(AB26&gt;='[3]Hoja2 Formulas'!$C$11,CONTROL!AB26&lt;='[3]Hoja2 Formulas'!$D$11),"Muy Alta",""))))))</f>
        <v/>
      </c>
      <c r="AB26" s="26" t="str">
        <f>IFERROR(J26-(W26*J26),"")</f>
        <v/>
      </c>
      <c r="AC26" s="26" t="str">
        <f>IF(AB26="","",VLOOKUP(AA26,'[3]Hoja2 Formulas'!$B$7:$E$11,4,FALSE))</f>
        <v/>
      </c>
      <c r="AD26" s="24" t="str">
        <f>IF(AE26="","",IF(AND(AE26&gt;='[3]Hoja2 Formulas'!$C$7,CONTROL!AE26&lt;='[3]Hoja2 Formulas'!$D$7),"Leve",IF(AND(AE26&gt;='[3]Hoja2 Formulas'!$C$8,CONTROL!AE26&lt;='[3]Hoja2 Formulas'!$D$8),"Menor",IF(AND(AE26&gt;='[3]Hoja2 Formulas'!$C$9,CONTROL!AE26&lt;='[3]Hoja2 Formulas'!$D$9),"Moderado",IF(AND(AE26&gt;='[3]Hoja2 Formulas'!$C$10,CONTROL!AE26&lt;='[3]Hoja2 Formulas'!$D$10),"Mayor",IF(AND(AE26&gt;='[3]Hoja2 Formulas'!$C$11,CONTROL!AE26&lt;='[3]Hoja2 Formulas'!$D$11),"Catastófico",""))))))</f>
        <v/>
      </c>
      <c r="AE26" s="26" t="str">
        <f>IF(W26="","",IF(S26="Correctivo",N26-N26*W26,N26))</f>
        <v/>
      </c>
      <c r="AF26" s="24" t="str">
        <f>IF(AND(AE26="",AB26=""),"",VLOOKUP(AC26*1,'[3]Hoja1 Formulas'!$B$13:$I$17,(AC26*100)/20 + 3,FALSE))</f>
        <v/>
      </c>
      <c r="AG26" s="25"/>
      <c r="AH26" s="23"/>
      <c r="AL26" s="23"/>
    </row>
    <row r="27" spans="2:38" ht="49.5" customHeight="1">
      <c r="B27" s="91"/>
      <c r="C27" s="92"/>
      <c r="D27" s="92"/>
      <c r="E27" s="23"/>
      <c r="F27" s="32"/>
      <c r="G27" s="92"/>
      <c r="H27" s="93"/>
      <c r="I27" s="89"/>
      <c r="J27" s="89"/>
      <c r="K27" s="89"/>
      <c r="L27" s="89"/>
      <c r="M27" s="89"/>
      <c r="N27" s="90"/>
      <c r="O27" s="89"/>
      <c r="P27" s="28"/>
      <c r="R27" s="24" t="str">
        <f t="shared" si="0"/>
        <v/>
      </c>
      <c r="S27" s="25"/>
      <c r="T27" s="24" t="str">
        <f t="shared" si="1"/>
        <v/>
      </c>
      <c r="U27" s="25"/>
      <c r="V27" s="24" t="str">
        <f t="shared" si="2"/>
        <v/>
      </c>
      <c r="W27" s="26" t="str">
        <f t="shared" si="3"/>
        <v/>
      </c>
      <c r="X27" s="25"/>
      <c r="Y27" s="25"/>
      <c r="Z27" s="25"/>
      <c r="AA27" s="24" t="str">
        <f>IF(AB27="","",IF(AND(AB27&gt;='[3]Hoja2 Formulas'!$C$7,CONTROL!AB27&lt;='[3]Hoja2 Formulas'!$D$7),"Muy Baja",IF(AND(AB27&gt;='[3]Hoja2 Formulas'!$C$8,CONTROL!AB27&lt;='[3]Hoja2 Formulas'!$D$8),"Baja",IF(AND(AB27&gt;='[3]Hoja2 Formulas'!$C$9,CONTROL!AB27&lt;='[3]Hoja2 Formulas'!$D$9),"Media",IF(AND(AB27&gt;='[3]Hoja2 Formulas'!$C$10,CONTROL!AB27&lt;='[3]Hoja2 Formulas'!$D$10),"Alta",IF(AND(AB27&gt;='[3]Hoja2 Formulas'!$C$11,CONTROL!AB27&lt;='[3]Hoja2 Formulas'!$D$11),"Muy Alta",""))))))</f>
        <v/>
      </c>
      <c r="AB27" s="26" t="str">
        <f>IFERROR(AB26-(AB26*W27),"")</f>
        <v/>
      </c>
      <c r="AC27" s="26" t="str">
        <f>IF(AB27="","",VLOOKUP(AA27,'[3]Hoja2 Formulas'!$B$7:$E$11,4,FALSE))</f>
        <v/>
      </c>
      <c r="AD27" s="24" t="str">
        <f>IF(AE27="","",IF(AND(AE27&gt;='[3]Hoja2 Formulas'!$C$7,CONTROL!AE27&lt;='[3]Hoja2 Formulas'!$D$7),"Leve",IF(AND(AE27&gt;='[3]Hoja2 Formulas'!$C$8,CONTROL!AE27&lt;='[3]Hoja2 Formulas'!$D$8),"Menor",IF(AND(AE27&gt;='[3]Hoja2 Formulas'!$C$9,CONTROL!AE27&lt;='[3]Hoja2 Formulas'!$D$9),"Moderado",IF(AND(AE27&gt;='[3]Hoja2 Formulas'!$C$10,CONTROL!AE27&lt;='[3]Hoja2 Formulas'!$D$10),"Mayor",IF(AND(AE27&gt;='[3]Hoja2 Formulas'!$C$11,CONTROL!AE27&lt;='[3]Hoja2 Formulas'!$D$11),"Catastófico",""))))))</f>
        <v/>
      </c>
      <c r="AE27" s="26" t="str">
        <f>IF(W27="","",IF(S27="Correctivo",AE26-AE26*W27,AE26))</f>
        <v/>
      </c>
      <c r="AF27" s="24" t="str">
        <f>IF(AND(AE27="",AB27=""),"",VLOOKUP(AC27*1,'[3]Hoja1 Formulas'!$B$13:$I$17,(AC27*100)/20 + 3,FALSE))</f>
        <v/>
      </c>
      <c r="AG27" s="25"/>
      <c r="AH27" s="23"/>
      <c r="AL27" s="23"/>
    </row>
    <row r="28" spans="2:38" ht="49.5" customHeight="1">
      <c r="B28" s="91"/>
      <c r="C28" s="92"/>
      <c r="D28" s="92"/>
      <c r="E28" s="23"/>
      <c r="F28" s="32"/>
      <c r="G28" s="92"/>
      <c r="H28" s="93"/>
      <c r="I28" s="89"/>
      <c r="J28" s="89"/>
      <c r="K28" s="89"/>
      <c r="L28" s="89"/>
      <c r="M28" s="89"/>
      <c r="N28" s="90"/>
      <c r="O28" s="89"/>
      <c r="P28" s="28"/>
      <c r="R28" s="24" t="str">
        <f t="shared" si="0"/>
        <v/>
      </c>
      <c r="S28" s="25"/>
      <c r="T28" s="24" t="str">
        <f t="shared" si="1"/>
        <v/>
      </c>
      <c r="U28" s="25"/>
      <c r="V28" s="24" t="str">
        <f t="shared" si="2"/>
        <v/>
      </c>
      <c r="W28" s="26" t="str">
        <f t="shared" si="3"/>
        <v/>
      </c>
      <c r="X28" s="25"/>
      <c r="Y28" s="25"/>
      <c r="Z28" s="25"/>
      <c r="AA28" s="24" t="str">
        <f>IF(AB28="","",IF(AND(AB28&gt;='[3]Hoja2 Formulas'!$C$7,CONTROL!AB28&lt;='[3]Hoja2 Formulas'!$D$7),"Muy Baja",IF(AND(AB28&gt;='[3]Hoja2 Formulas'!$C$8,CONTROL!AB28&lt;='[3]Hoja2 Formulas'!$D$8),"Baja",IF(AND(AB28&gt;='[3]Hoja2 Formulas'!$C$9,CONTROL!AB28&lt;='[3]Hoja2 Formulas'!$D$9),"Media",IF(AND(AB28&gt;='[3]Hoja2 Formulas'!$C$10,CONTROL!AB28&lt;='[3]Hoja2 Formulas'!$D$10),"Alta",IF(AND(AB28&gt;='[3]Hoja2 Formulas'!$C$11,CONTROL!AB28&lt;='[3]Hoja2 Formulas'!$D$11),"Muy Alta",""))))))</f>
        <v/>
      </c>
      <c r="AB28" s="26" t="str">
        <f>IFERROR(AB27-(AB27*W28),"")</f>
        <v/>
      </c>
      <c r="AC28" s="26" t="str">
        <f>IF(AB28="","",VLOOKUP(AA28,'[3]Hoja2 Formulas'!$B$7:$E$11,4,FALSE))</f>
        <v/>
      </c>
      <c r="AD28" s="24" t="str">
        <f>IF(AE28="","",IF(AND(AE28&gt;='[3]Hoja2 Formulas'!$C$7,CONTROL!AE28&lt;='[3]Hoja2 Formulas'!$D$7),"Leve",IF(AND(AE28&gt;='[3]Hoja2 Formulas'!$C$8,CONTROL!AE28&lt;='[3]Hoja2 Formulas'!$D$8),"Menor",IF(AND(AE28&gt;='[3]Hoja2 Formulas'!$C$9,CONTROL!AE28&lt;='[3]Hoja2 Formulas'!$D$9),"Moderado",IF(AND(AE28&gt;='[3]Hoja2 Formulas'!$C$10,CONTROL!AE28&lt;='[3]Hoja2 Formulas'!$D$10),"Mayor",IF(AND(AE28&gt;='[3]Hoja2 Formulas'!$C$11,CONTROL!AE28&lt;='[3]Hoja2 Formulas'!$D$11),"Catastófico",""))))))</f>
        <v/>
      </c>
      <c r="AE28" s="26" t="str">
        <f>IF(W28="","",IF(S28="Correctivo",AE27-AE27*W28,AE27))</f>
        <v/>
      </c>
      <c r="AF28" s="24" t="str">
        <f>IF(AND(AE28="",AB28=""),"",VLOOKUP(AC28*1,'[3]Hoja1 Formulas'!$B$13:$I$17,(AC28*100)/20 + 3,FALSE))</f>
        <v/>
      </c>
      <c r="AG28" s="25"/>
      <c r="AH28" s="23"/>
      <c r="AL28" s="23"/>
    </row>
    <row r="29" spans="2:38" ht="49.5" customHeight="1">
      <c r="B29" s="91"/>
      <c r="C29" s="92"/>
      <c r="D29" s="92"/>
      <c r="E29" s="23"/>
      <c r="F29" s="32"/>
      <c r="G29" s="92"/>
      <c r="H29" s="93"/>
      <c r="I29" s="89"/>
      <c r="J29" s="89"/>
      <c r="K29" s="89"/>
      <c r="L29" s="89"/>
      <c r="M29" s="89"/>
      <c r="N29" s="90"/>
      <c r="O29" s="89"/>
      <c r="P29" s="22"/>
      <c r="R29" s="24" t="str">
        <f t="shared" si="0"/>
        <v/>
      </c>
      <c r="S29" s="25"/>
      <c r="T29" s="24" t="str">
        <f t="shared" si="1"/>
        <v/>
      </c>
      <c r="U29" s="25"/>
      <c r="V29" s="24" t="str">
        <f t="shared" si="2"/>
        <v/>
      </c>
      <c r="W29" s="26" t="str">
        <f t="shared" si="3"/>
        <v/>
      </c>
      <c r="X29" s="25"/>
      <c r="Y29" s="25"/>
      <c r="Z29" s="25"/>
      <c r="AA29" s="24" t="str">
        <f>IF(AB29="","",IF(AND(AB29&gt;='[3]Hoja2 Formulas'!$C$7,CONTROL!AB29&lt;='[3]Hoja2 Formulas'!$D$7),"Muy Baja",IF(AND(AB29&gt;='[3]Hoja2 Formulas'!$C$8,CONTROL!AB29&lt;='[3]Hoja2 Formulas'!$D$8),"Baja",IF(AND(AB29&gt;='[3]Hoja2 Formulas'!$C$9,CONTROL!AB29&lt;='[3]Hoja2 Formulas'!$D$9),"Media",IF(AND(AB29&gt;='[3]Hoja2 Formulas'!$C$10,CONTROL!AB29&lt;='[3]Hoja2 Formulas'!$D$10),"Alta",IF(AND(AB29&gt;='[3]Hoja2 Formulas'!$C$11,CONTROL!AB29&lt;='[3]Hoja2 Formulas'!$D$11),"Muy Alta",""))))))</f>
        <v/>
      </c>
      <c r="AB29" s="26" t="str">
        <f>IFERROR(AB28-(AB28*W29),"")</f>
        <v/>
      </c>
      <c r="AC29" s="26" t="str">
        <f>IF(AB29="","",VLOOKUP(AA29,'[3]Hoja2 Formulas'!$B$7:$E$11,4,FALSE))</f>
        <v/>
      </c>
      <c r="AD29" s="24" t="str">
        <f>IF(AE29="","",IF(AND(AE29&gt;='[3]Hoja2 Formulas'!$C$7,CONTROL!AE29&lt;='[3]Hoja2 Formulas'!$D$7),"Leve",IF(AND(AE29&gt;='[3]Hoja2 Formulas'!$C$8,CONTROL!AE29&lt;='[3]Hoja2 Formulas'!$D$8),"Menor",IF(AND(AE29&gt;='[3]Hoja2 Formulas'!$C$9,CONTROL!AE29&lt;='[3]Hoja2 Formulas'!$D$9),"Moderado",IF(AND(AE29&gt;='[3]Hoja2 Formulas'!$C$10,CONTROL!AE29&lt;='[3]Hoja2 Formulas'!$D$10),"Mayor",IF(AND(AE29&gt;='[3]Hoja2 Formulas'!$C$11,CONTROL!AE29&lt;='[3]Hoja2 Formulas'!$D$11),"Catastófico",""))))))</f>
        <v/>
      </c>
      <c r="AE29" s="26" t="str">
        <f>IF(W29="","",IF(S29="Correctivo",AE28-AE28*W29,AE28))</f>
        <v/>
      </c>
      <c r="AF29" s="24" t="str">
        <f>IF(AND(AE29="",AB29=""),"",VLOOKUP(AC29*1,'[3]Hoja1 Formulas'!$B$13:$I$17,(AC29*100)/20 + 3,FALSE))</f>
        <v/>
      </c>
      <c r="AG29" s="25"/>
      <c r="AH29" s="23"/>
    </row>
    <row r="33" spans="2:36">
      <c r="O33" s="59"/>
      <c r="P33" s="60"/>
      <c r="Q33" s="60"/>
      <c r="R33" s="60"/>
      <c r="S33" s="60"/>
      <c r="T33" s="60"/>
      <c r="U33" s="60"/>
      <c r="V33" s="60"/>
      <c r="W33" s="60"/>
      <c r="AJ33" s="34"/>
    </row>
    <row r="34" spans="2:36">
      <c r="O34" s="60"/>
      <c r="P34" s="60"/>
      <c r="Q34" s="60"/>
      <c r="R34" s="60"/>
      <c r="S34" s="60"/>
      <c r="T34" s="60"/>
      <c r="U34" s="60"/>
      <c r="V34" s="60"/>
      <c r="W34" s="60"/>
    </row>
    <row r="35" spans="2:36">
      <c r="O35" s="60"/>
      <c r="P35" s="60"/>
      <c r="Q35" s="60"/>
      <c r="R35" s="60"/>
      <c r="S35" s="60"/>
      <c r="T35" s="60"/>
      <c r="U35" s="60"/>
      <c r="V35" s="60"/>
      <c r="W35" s="60"/>
    </row>
    <row r="36" spans="2:36">
      <c r="B36" s="35"/>
      <c r="C36" s="35"/>
      <c r="O36" s="60"/>
      <c r="P36" s="60"/>
      <c r="Q36" s="60"/>
      <c r="R36" s="60"/>
      <c r="S36" s="60"/>
      <c r="T36" s="60"/>
      <c r="U36" s="60"/>
      <c r="V36" s="60"/>
      <c r="W36" s="60"/>
    </row>
    <row r="37" spans="2:36">
      <c r="B37" s="35"/>
      <c r="C37" s="35"/>
      <c r="O37" s="60"/>
      <c r="P37" s="60"/>
      <c r="Q37" s="60"/>
      <c r="R37" s="60"/>
      <c r="S37" s="60"/>
      <c r="T37" s="60"/>
      <c r="U37" s="60"/>
      <c r="V37" s="60"/>
      <c r="W37" s="60"/>
    </row>
  </sheetData>
  <sheetProtection algorithmName="SHA-512" hashValue="7vd2zBP4VZBhbrQxPhQM5nCFwrPCQeP3Og89i50OG4Cgb2AolZxJAr1UkQUYBRnszoO5306EK/gzuf1XUmhZ6w==" saltValue="WIYjf5Sk+LndrgGXZNFHoQ==" spinCount="100000" selectLockedCells="1"/>
  <dataConsolidate/>
  <mergeCells count="97">
    <mergeCell ref="A4:D4"/>
    <mergeCell ref="E4:O4"/>
    <mergeCell ref="B1:AL1"/>
    <mergeCell ref="A2:D2"/>
    <mergeCell ref="E2:O2"/>
    <mergeCell ref="A3:D3"/>
    <mergeCell ref="E3:O3"/>
    <mergeCell ref="AA7:AA9"/>
    <mergeCell ref="T8:T9"/>
    <mergeCell ref="U8:U9"/>
    <mergeCell ref="V8:V9"/>
    <mergeCell ref="W8:W9"/>
    <mergeCell ref="H7:O7"/>
    <mergeCell ref="P7:P9"/>
    <mergeCell ref="Q7:Q9"/>
    <mergeCell ref="R7:R9"/>
    <mergeCell ref="S7:Z7"/>
    <mergeCell ref="X8:X9"/>
    <mergeCell ref="Y8:Y9"/>
    <mergeCell ref="Z8:Z9"/>
    <mergeCell ref="AH7:AL8"/>
    <mergeCell ref="H8:H9"/>
    <mergeCell ref="I8:I9"/>
    <mergeCell ref="J8:J9"/>
    <mergeCell ref="K8:K9"/>
    <mergeCell ref="L8:L9"/>
    <mergeCell ref="M8:M9"/>
    <mergeCell ref="N8:N9"/>
    <mergeCell ref="O8:O9"/>
    <mergeCell ref="S8:S9"/>
    <mergeCell ref="AB7:AB9"/>
    <mergeCell ref="AC7:AC9"/>
    <mergeCell ref="AD7:AD9"/>
    <mergeCell ref="AE7:AE9"/>
    <mergeCell ref="AF7:AF9"/>
    <mergeCell ref="AG7:AG9"/>
    <mergeCell ref="G7:G9"/>
    <mergeCell ref="B10:B11"/>
    <mergeCell ref="C10:C11"/>
    <mergeCell ref="D10:D11"/>
    <mergeCell ref="E10:E11"/>
    <mergeCell ref="F10:F11"/>
    <mergeCell ref="B7:B9"/>
    <mergeCell ref="C7:C9"/>
    <mergeCell ref="D7:D9"/>
    <mergeCell ref="E7:E9"/>
    <mergeCell ref="F7:F9"/>
    <mergeCell ref="B18:B21"/>
    <mergeCell ref="C18:C21"/>
    <mergeCell ref="D18:D21"/>
    <mergeCell ref="G18:G21"/>
    <mergeCell ref="H18:H21"/>
    <mergeCell ref="O10:O11"/>
    <mergeCell ref="B14:B17"/>
    <mergeCell ref="H14:H17"/>
    <mergeCell ref="K14:K17"/>
    <mergeCell ref="L14:L17"/>
    <mergeCell ref="I10:I11"/>
    <mergeCell ref="J10:J11"/>
    <mergeCell ref="K10:K13"/>
    <mergeCell ref="L10:L13"/>
    <mergeCell ref="M10:M11"/>
    <mergeCell ref="N10:N11"/>
    <mergeCell ref="G10:G11"/>
    <mergeCell ref="H10:H13"/>
    <mergeCell ref="O18:O21"/>
    <mergeCell ref="B22:B25"/>
    <mergeCell ref="C22:C25"/>
    <mergeCell ref="D22:D25"/>
    <mergeCell ref="G22:G25"/>
    <mergeCell ref="H22:H25"/>
    <mergeCell ref="I22:I25"/>
    <mergeCell ref="J22:J25"/>
    <mergeCell ref="K22:K25"/>
    <mergeCell ref="L22:L25"/>
    <mergeCell ref="I18:I21"/>
    <mergeCell ref="J18:J21"/>
    <mergeCell ref="K18:K21"/>
    <mergeCell ref="L18:L21"/>
    <mergeCell ref="M18:M21"/>
    <mergeCell ref="N18:N21"/>
    <mergeCell ref="O33:W37"/>
    <mergeCell ref="M22:M25"/>
    <mergeCell ref="N22:N25"/>
    <mergeCell ref="O22:O25"/>
    <mergeCell ref="B26:B29"/>
    <mergeCell ref="C26:C29"/>
    <mergeCell ref="D26:D29"/>
    <mergeCell ref="G26:G29"/>
    <mergeCell ref="H26:H29"/>
    <mergeCell ref="I26:I29"/>
    <mergeCell ref="J26:J29"/>
    <mergeCell ref="K26:K29"/>
    <mergeCell ref="L26:L29"/>
    <mergeCell ref="M26:M29"/>
    <mergeCell ref="N26:N29"/>
    <mergeCell ref="O26:O29"/>
  </mergeCells>
  <conditionalFormatting sqref="O10 O18:O29">
    <cfRule type="containsText" dxfId="101" priority="17" operator="containsText" text="Alto">
      <formula>NOT(ISERROR(SEARCH("Alto",O10)))</formula>
    </cfRule>
  </conditionalFormatting>
  <conditionalFormatting sqref="O10 O18:O29">
    <cfRule type="containsText" dxfId="100" priority="15" operator="containsText" text="Moderado">
      <formula>NOT(ISERROR(SEARCH("Moderado",O10)))</formula>
    </cfRule>
    <cfRule type="containsText" dxfId="99" priority="16" operator="containsText" text="Extremo">
      <formula>NOT(ISERROR(SEARCH("Extremo",O10)))</formula>
    </cfRule>
  </conditionalFormatting>
  <conditionalFormatting sqref="AF10:AF29">
    <cfRule type="cellIs" dxfId="98" priority="1" operator="equal">
      <formula>"Extremo"</formula>
    </cfRule>
    <cfRule type="cellIs" dxfId="97" priority="2" operator="equal">
      <formula>"Alto"</formula>
    </cfRule>
    <cfRule type="cellIs" dxfId="96" priority="3" operator="equal">
      <formula>"Moderado"</formula>
    </cfRule>
    <cfRule type="cellIs" dxfId="95" priority="4" operator="equal">
      <formula>"Bajo"</formula>
    </cfRule>
  </conditionalFormatting>
  <conditionalFormatting sqref="AA10:AA29 I10 I18:I29">
    <cfRule type="cellIs" dxfId="94" priority="9" operator="equal">
      <formula>"Muy Baja"</formula>
    </cfRule>
    <cfRule type="cellIs" dxfId="93" priority="10" operator="equal">
      <formula>"Baja"</formula>
    </cfRule>
    <cfRule type="cellIs" dxfId="92" priority="11" operator="equal">
      <formula>"Media"</formula>
    </cfRule>
    <cfRule type="cellIs" dxfId="91" priority="12" operator="equal">
      <formula>"Alta"</formula>
    </cfRule>
    <cfRule type="cellIs" dxfId="90" priority="13" operator="equal">
      <formula>"Muy Alta"</formula>
    </cfRule>
  </conditionalFormatting>
  <conditionalFormatting sqref="AD10:AD29 M10 M18:M29">
    <cfRule type="cellIs" dxfId="89" priority="5" operator="equal">
      <formula>"Catastrófico"</formula>
    </cfRule>
    <cfRule type="cellIs" dxfId="88" priority="6" operator="equal">
      <formula>"Mayor"</formula>
    </cfRule>
    <cfRule type="cellIs" dxfId="87" priority="7" operator="equal">
      <formula>"Menor"</formula>
    </cfRule>
    <cfRule type="cellIs" dxfId="86" priority="8" operator="equal">
      <formula>"Leve"</formula>
    </cfRule>
    <cfRule type="cellIs" dxfId="85" priority="14" operator="equal">
      <formula>"Moderado"</formula>
    </cfRule>
  </conditionalFormatting>
  <dataValidations count="2">
    <dataValidation type="list" allowBlank="1" showInputMessage="1" showErrorMessage="1" sqref="AL29" xr:uid="{00000000-0002-0000-0300-000000000000}">
      <formula1>"Finalizado, En Curso"</formula1>
    </dataValidation>
    <dataValidation type="list" allowBlank="1" showInputMessage="1" showErrorMessage="1" sqref="AL10:AL28" xr:uid="{00000000-0002-0000-0300-000001000000}">
      <formula1>"Finalizado,En Curso"</formula1>
    </dataValidation>
  </dataValidations>
  <pageMargins left="0.70866141732283472" right="0.70866141732283472" top="0.94488188976377963" bottom="0.74803149606299213" header="0.31496062992125984" footer="0.31496062992125984"/>
  <pageSetup paperSize="5" scale="30" orientation="landscape" r:id="rId1"/>
  <headerFooter>
    <oddHeader>&amp;L&amp;G&amp;C&amp;"Montserrat,Negrita"&amp;14&amp;K0070C0
FORMATO MAPA RIESGOS DE CORRUPCIÓN AÑO 2023&amp;R&amp;G</oddHeader>
    <oddFooter>&amp;L&amp;"Montserrat,Normal"
Dirección: Calle 24A No. 59-42 Torre 4 Piso 3 
Centro Empresarial Sarmiento Angulo
Conmutador: (+601) 307 8038
Línea gratuita: 01 8000 119703&amp;"-,Normal"
&amp;C&amp;"Montserrat,Normal"&amp;P de &amp;N
FOR-SIG-121-025
27/07/2023 Versión: 03
&amp;G&amp;R&amp;G</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2000000}">
          <x14:formula1>
            <xm:f>'C:\Users\krivera\OneDrive - Superintendencia de Vigilancia\Documentos - copia\2023\PAAC\MAPAS DE RIESGOS CORRUPCION\[MATRIZ RIEGOS DE CORRUPCION INSP CONTROL Y VIGILANCIA.xlsx]Hoja2 Formulas'!#REF!</xm:f>
          </x14:formula1>
          <xm:sqref>AG10:AG29 S10:S29 U10:U29 X10:Z29</xm:sqref>
        </x14:dataValidation>
        <x14:dataValidation type="list" allowBlank="1" showInputMessage="1" showErrorMessage="1" xr:uid="{00000000-0002-0000-0300-000008000000}">
          <x14:formula1>
            <xm:f>'C:\Users\krivera\OneDrive - Superintendencia de Vigilancia\Documentos - copia\2023\PAAC\MAPAS DE RIESGOS CORRUPCION\[MATRIZ RIEGOS DE CORRUPCION INSP CONTROL Y VIGILANCIA.xlsx]Criterios Impacto'!#REF!</xm:f>
          </x14:formula1>
          <xm:sqref>M10 M18:M29</xm:sqref>
        </x14:dataValidation>
        <x14:dataValidation type="list" allowBlank="1" showInputMessage="1" showErrorMessage="1" xr:uid="{00000000-0002-0000-0300-000009000000}">
          <x14:formula1>
            <xm:f>'C:\Users\krivera\OneDrive - Superintendencia de Vigilancia\Documentos - copia\2023\PAAC\MAPAS DE RIESGOS CORRUPCION\[MATRIZ RIEGOS DE CORRUPCION INSP CONTROL Y VIGILANCIA.xlsx]Hoja1 Formulas'!#REF!</xm:f>
          </x14:formula1>
          <xm:sqref>D10 D18:D29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29"/>
  <sheetViews>
    <sheetView showGridLines="0" view="pageLayout" topLeftCell="J4" zoomScale="80" zoomScaleNormal="90" zoomScaleSheetLayoutView="90" zoomScalePageLayoutView="80" workbookViewId="0">
      <selection activeCell="Q11" sqref="Q11"/>
    </sheetView>
  </sheetViews>
  <sheetFormatPr defaultColWidth="11.42578125" defaultRowHeight="13.5"/>
  <cols>
    <col min="1" max="1" width="1" style="1" customWidth="1"/>
    <col min="2" max="2" width="4.28515625" style="1" bestFit="1" customWidth="1"/>
    <col min="3" max="3" width="26.5703125" style="1" customWidth="1"/>
    <col min="4" max="4" width="18.7109375" style="1" customWidth="1"/>
    <col min="5" max="5" width="33.140625" style="1" customWidth="1"/>
    <col min="6" max="6" width="31.5703125" style="1" customWidth="1"/>
    <col min="7" max="7" width="14.85546875" style="1" customWidth="1"/>
    <col min="8" max="8" width="15.7109375" style="1" hidden="1" customWidth="1"/>
    <col min="9" max="9" width="11.5703125" style="1" customWidth="1"/>
    <col min="10" max="10" width="6" style="1" customWidth="1"/>
    <col min="11" max="12" width="14.5703125" style="1" hidden="1" customWidth="1"/>
    <col min="13" max="13" width="11.5703125" style="1" customWidth="1"/>
    <col min="14" max="14" width="6" style="1" customWidth="1"/>
    <col min="15" max="15" width="11.5703125" style="1" customWidth="1"/>
    <col min="16" max="16" width="8.85546875" style="1" customWidth="1"/>
    <col min="17" max="17" width="45.28515625" style="1" customWidth="1"/>
    <col min="18" max="18" width="11.5703125" style="1" customWidth="1"/>
    <col min="19" max="19" width="10.42578125" style="1" customWidth="1"/>
    <col min="20" max="20" width="8.28515625" style="1" hidden="1" customWidth="1"/>
    <col min="21" max="21" width="10.28515625" style="1" customWidth="1"/>
    <col min="22" max="22" width="8.28515625" style="1" hidden="1" customWidth="1"/>
    <col min="23" max="23" width="8.28515625" style="1" customWidth="1"/>
    <col min="24" max="24" width="13.140625" style="1" customWidth="1"/>
    <col min="25" max="25" width="10.28515625" style="1" customWidth="1"/>
    <col min="26" max="26" width="13.5703125" style="1" customWidth="1"/>
    <col min="27" max="27" width="10.42578125" style="5" customWidth="1"/>
    <col min="28" max="28" width="5.5703125" style="1" customWidth="1"/>
    <col min="29" max="29" width="7.140625" style="1" hidden="1" customWidth="1"/>
    <col min="30" max="30" width="10.42578125" style="5" customWidth="1"/>
    <col min="31" max="31" width="5.5703125" style="1" customWidth="1"/>
    <col min="32" max="32" width="10.42578125" style="5" customWidth="1"/>
    <col min="33" max="33" width="11.28515625" style="1" customWidth="1"/>
    <col min="34" max="34" width="39.7109375" style="1" customWidth="1"/>
    <col min="35" max="35" width="21.7109375" style="1" customWidth="1"/>
    <col min="36" max="36" width="21.42578125" style="1" customWidth="1"/>
    <col min="37" max="37" width="19" style="1" customWidth="1"/>
    <col min="38" max="38" width="12.5703125" style="1" customWidth="1"/>
    <col min="39" max="39" width="23.42578125" style="1" customWidth="1"/>
    <col min="40" max="16384" width="11.42578125" style="1"/>
  </cols>
  <sheetData>
    <row r="1" spans="1:38" ht="57" customHeight="1">
      <c r="B1" s="102"/>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row>
    <row r="2" spans="1:38" ht="49.5" customHeight="1">
      <c r="A2" s="86" t="s">
        <v>0</v>
      </c>
      <c r="B2" s="86"/>
      <c r="C2" s="86"/>
      <c r="D2" s="86"/>
      <c r="E2" s="101" t="s">
        <v>111</v>
      </c>
      <c r="F2" s="101"/>
      <c r="G2" s="101"/>
      <c r="H2" s="101"/>
      <c r="I2" s="101"/>
      <c r="J2" s="101"/>
      <c r="K2" s="101"/>
      <c r="L2" s="101"/>
      <c r="M2" s="101"/>
      <c r="N2" s="101"/>
      <c r="O2" s="101"/>
      <c r="P2" s="2"/>
      <c r="Q2" s="3"/>
      <c r="R2" s="3"/>
      <c r="S2" s="3"/>
      <c r="T2" s="3"/>
      <c r="U2" s="3"/>
      <c r="V2" s="3"/>
      <c r="W2" s="3"/>
      <c r="X2" s="3"/>
      <c r="Y2" s="3"/>
      <c r="Z2" s="3"/>
      <c r="AA2" s="4"/>
      <c r="AB2" s="3"/>
      <c r="AC2" s="3"/>
      <c r="AD2" s="4"/>
      <c r="AE2" s="3"/>
      <c r="AF2" s="4"/>
      <c r="AG2" s="3"/>
      <c r="AH2" s="3"/>
      <c r="AI2" s="3"/>
    </row>
    <row r="3" spans="1:38" ht="41.25" customHeight="1">
      <c r="A3" s="86" t="s">
        <v>2</v>
      </c>
      <c r="B3" s="86"/>
      <c r="C3" s="86"/>
      <c r="D3" s="86"/>
      <c r="E3" s="101" t="s">
        <v>112</v>
      </c>
      <c r="F3" s="101"/>
      <c r="G3" s="101"/>
      <c r="H3" s="101"/>
      <c r="I3" s="101"/>
      <c r="J3" s="101"/>
      <c r="K3" s="101"/>
      <c r="L3" s="101"/>
      <c r="M3" s="101"/>
      <c r="N3" s="101"/>
      <c r="O3" s="101"/>
      <c r="P3" s="3"/>
      <c r="Q3" s="3"/>
      <c r="R3" s="3"/>
      <c r="S3" s="3"/>
      <c r="T3" s="3"/>
      <c r="U3" s="3"/>
      <c r="V3" s="3"/>
      <c r="W3" s="3"/>
      <c r="X3" s="3"/>
      <c r="Y3" s="3"/>
      <c r="Z3" s="3"/>
      <c r="AA3" s="4"/>
      <c r="AB3" s="3"/>
      <c r="AC3" s="3"/>
      <c r="AD3" s="4"/>
      <c r="AE3" s="3"/>
      <c r="AF3" s="4"/>
      <c r="AG3" s="3"/>
      <c r="AH3" s="3"/>
      <c r="AI3" s="3"/>
    </row>
    <row r="4" spans="1:38" ht="60.75" customHeight="1">
      <c r="A4" s="86" t="s">
        <v>4</v>
      </c>
      <c r="B4" s="86"/>
      <c r="C4" s="86"/>
      <c r="D4" s="86"/>
      <c r="E4" s="101" t="s">
        <v>113</v>
      </c>
      <c r="F4" s="101"/>
      <c r="G4" s="101"/>
      <c r="H4" s="101"/>
      <c r="I4" s="101"/>
      <c r="J4" s="101"/>
      <c r="K4" s="101"/>
      <c r="L4" s="101"/>
      <c r="M4" s="101"/>
      <c r="N4" s="101"/>
      <c r="O4" s="101"/>
      <c r="P4" s="3"/>
      <c r="Q4" s="3"/>
      <c r="R4" s="3"/>
      <c r="S4" s="3"/>
      <c r="T4" s="3"/>
      <c r="U4" s="3"/>
      <c r="V4" s="3"/>
      <c r="W4" s="3"/>
      <c r="X4" s="3"/>
      <c r="Y4" s="3"/>
      <c r="Z4" s="3"/>
      <c r="AA4" s="4"/>
      <c r="AB4" s="3"/>
      <c r="AC4" s="3"/>
      <c r="AD4" s="4"/>
      <c r="AE4" s="3"/>
      <c r="AF4" s="4"/>
      <c r="AG4" s="3"/>
      <c r="AH4" s="3"/>
      <c r="AI4" s="3"/>
    </row>
    <row r="6" spans="1:38" ht="14.25" thickBot="1"/>
    <row r="7" spans="1:38">
      <c r="B7" s="65" t="s">
        <v>6</v>
      </c>
      <c r="C7" s="67" t="s">
        <v>7</v>
      </c>
      <c r="D7" s="67" t="s">
        <v>8</v>
      </c>
      <c r="E7" s="67" t="s">
        <v>9</v>
      </c>
      <c r="F7" s="67" t="s">
        <v>10</v>
      </c>
      <c r="G7" s="67" t="s">
        <v>11</v>
      </c>
      <c r="H7" s="67" t="s">
        <v>12</v>
      </c>
      <c r="I7" s="67"/>
      <c r="J7" s="67"/>
      <c r="K7" s="67"/>
      <c r="L7" s="67"/>
      <c r="M7" s="67"/>
      <c r="N7" s="67"/>
      <c r="O7" s="67"/>
      <c r="P7" s="67" t="s">
        <v>13</v>
      </c>
      <c r="Q7" s="67" t="s">
        <v>14</v>
      </c>
      <c r="R7" s="77" t="s">
        <v>15</v>
      </c>
      <c r="S7" s="83" t="s">
        <v>16</v>
      </c>
      <c r="T7" s="84"/>
      <c r="U7" s="84"/>
      <c r="V7" s="84"/>
      <c r="W7" s="84"/>
      <c r="X7" s="84"/>
      <c r="Y7" s="84"/>
      <c r="Z7" s="85"/>
      <c r="AA7" s="77" t="s">
        <v>17</v>
      </c>
      <c r="AB7" s="67" t="s">
        <v>18</v>
      </c>
      <c r="AC7" s="67" t="s">
        <v>19</v>
      </c>
      <c r="AD7" s="77" t="s">
        <v>20</v>
      </c>
      <c r="AE7" s="78" t="s">
        <v>18</v>
      </c>
      <c r="AF7" s="81" t="s">
        <v>21</v>
      </c>
      <c r="AG7" s="81" t="s">
        <v>22</v>
      </c>
      <c r="AH7" s="67" t="s">
        <v>23</v>
      </c>
      <c r="AI7" s="67"/>
      <c r="AJ7" s="67"/>
      <c r="AK7" s="67"/>
      <c r="AL7" s="72"/>
    </row>
    <row r="8" spans="1:38" ht="52.5" customHeight="1">
      <c r="B8" s="66"/>
      <c r="C8" s="68"/>
      <c r="D8" s="68"/>
      <c r="E8" s="68"/>
      <c r="F8" s="68"/>
      <c r="G8" s="68"/>
      <c r="H8" s="68" t="s">
        <v>24</v>
      </c>
      <c r="I8" s="74" t="s">
        <v>24</v>
      </c>
      <c r="J8" s="68" t="s">
        <v>18</v>
      </c>
      <c r="K8" s="75" t="s">
        <v>25</v>
      </c>
      <c r="L8" s="75" t="s">
        <v>26</v>
      </c>
      <c r="M8" s="74" t="s">
        <v>25</v>
      </c>
      <c r="N8" s="68" t="s">
        <v>18</v>
      </c>
      <c r="O8" s="74" t="s">
        <v>27</v>
      </c>
      <c r="P8" s="68"/>
      <c r="Q8" s="68"/>
      <c r="R8" s="74"/>
      <c r="S8" s="75" t="s">
        <v>28</v>
      </c>
      <c r="T8" s="75"/>
      <c r="U8" s="75" t="s">
        <v>29</v>
      </c>
      <c r="V8" s="75"/>
      <c r="W8" s="75" t="s">
        <v>30</v>
      </c>
      <c r="X8" s="75" t="s">
        <v>31</v>
      </c>
      <c r="Y8" s="75" t="s">
        <v>11</v>
      </c>
      <c r="Z8" s="75" t="s">
        <v>32</v>
      </c>
      <c r="AA8" s="74"/>
      <c r="AB8" s="68"/>
      <c r="AC8" s="68"/>
      <c r="AD8" s="74"/>
      <c r="AE8" s="79"/>
      <c r="AF8" s="82"/>
      <c r="AG8" s="82"/>
      <c r="AH8" s="68"/>
      <c r="AI8" s="68"/>
      <c r="AJ8" s="68"/>
      <c r="AK8" s="68"/>
      <c r="AL8" s="73"/>
    </row>
    <row r="9" spans="1:38" ht="44.25" customHeight="1">
      <c r="B9" s="66"/>
      <c r="C9" s="68"/>
      <c r="D9" s="68"/>
      <c r="E9" s="68"/>
      <c r="F9" s="68"/>
      <c r="G9" s="68"/>
      <c r="H9" s="68"/>
      <c r="I9" s="74"/>
      <c r="J9" s="68"/>
      <c r="K9" s="76"/>
      <c r="L9" s="76"/>
      <c r="M9" s="74"/>
      <c r="N9" s="68"/>
      <c r="O9" s="74"/>
      <c r="P9" s="68"/>
      <c r="Q9" s="68"/>
      <c r="R9" s="74"/>
      <c r="S9" s="76"/>
      <c r="T9" s="76"/>
      <c r="U9" s="76"/>
      <c r="V9" s="76"/>
      <c r="W9" s="76"/>
      <c r="X9" s="76"/>
      <c r="Y9" s="76"/>
      <c r="Z9" s="76"/>
      <c r="AA9" s="74"/>
      <c r="AB9" s="68"/>
      <c r="AC9" s="68"/>
      <c r="AD9" s="74"/>
      <c r="AE9" s="80"/>
      <c r="AF9" s="76"/>
      <c r="AG9" s="76"/>
      <c r="AH9" s="7" t="s">
        <v>33</v>
      </c>
      <c r="AI9" s="7" t="s">
        <v>34</v>
      </c>
      <c r="AJ9" s="7" t="s">
        <v>35</v>
      </c>
      <c r="AK9" s="7" t="s">
        <v>36</v>
      </c>
      <c r="AL9" s="8" t="s">
        <v>37</v>
      </c>
    </row>
    <row r="10" spans="1:38" s="9" customFormat="1" ht="93.75" customHeight="1">
      <c r="B10" s="97">
        <v>1</v>
      </c>
      <c r="C10" s="70" t="s">
        <v>114</v>
      </c>
      <c r="D10" s="70" t="s">
        <v>69</v>
      </c>
      <c r="E10" s="70" t="s">
        <v>115</v>
      </c>
      <c r="F10" s="15" t="s">
        <v>116</v>
      </c>
      <c r="G10" s="70">
        <v>70</v>
      </c>
      <c r="H10" s="71" t="str">
        <f>IF(G10="","",IF(AND(G10&gt;='[6]Hoja1 Formulas'!$K$3,G10&lt;='[6]Hoja1 Formulas'!$L$3),'[6]Hoja1 Formulas'!$I$3,IF(AND(G10&gt;='[6]Hoja1 Formulas'!$K$4,G10&lt;='[6]Hoja1 Formulas'!$L$4),'[6]Hoja1 Formulas'!$I$4,IF(AND(G10&gt;='[6]Hoja1 Formulas'!$K$5,G10&lt;='[6]Hoja1 Formulas'!$L$5),'[6]Hoja1 Formulas'!$I$5,IF(AND(G10&gt;='[6]Hoja1 Formulas'!$K$6,G10&lt;='[6]Hoja1 Formulas'!$L$6),'[6]Hoja1 Formulas'!$I$6,IF(AND(G10&gt;='[6]Hoja1 Formulas'!$K$7,G10&lt;='[6]Hoja1 Formulas'!$L$7),'[6]Hoja1 Formulas'!$I$7,""))))))</f>
        <v>60% Media</v>
      </c>
      <c r="I10" s="61" t="str">
        <f>IF(H10="","",MID(H10,FIND("%",H10,1)+2,LEN(H10)-(FIND("%",H10,1))))</f>
        <v>Media</v>
      </c>
      <c r="J10" s="61" t="str">
        <f>IF(H10="","",MID(H10,1,FIND("%",H10,1)))</f>
        <v>60%</v>
      </c>
      <c r="K10" s="61" t="str">
        <f>MID(H10,1,2)</f>
        <v>60</v>
      </c>
      <c r="L10" s="61">
        <f>'[6]Criterios Impacto'!G23</f>
        <v>11</v>
      </c>
      <c r="M10" s="61" t="s">
        <v>42</v>
      </c>
      <c r="N10" s="62">
        <f>IF(M10="Moderado",60%,IF(M10="Mayor",80%,IF(M10="Catastrófico",100%,"")))</f>
        <v>0.8</v>
      </c>
      <c r="O10" s="61" t="str">
        <f>IFERROR(IF(AND(G10="",L10=""),"",IF(AND(G10="",M10=""),"",VLOOKUP(J10*1,'[6]Hoja1 Formulas'!$B$13:$I$17,(N10*100)/20 + 3,FALSE))),"")</f>
        <v>Extremo</v>
      </c>
      <c r="P10" s="12">
        <v>1</v>
      </c>
      <c r="Q10" s="13" t="s">
        <v>117</v>
      </c>
      <c r="R10" s="14" t="str">
        <f t="shared" ref="R10:R21" si="0">IF(OR(S10="Preventivo",S10="Detectivo"),"Probabilidad",IF(S10="Correctivo","Impacto",""))</f>
        <v>Probabilidad</v>
      </c>
      <c r="S10" s="15" t="s">
        <v>44</v>
      </c>
      <c r="T10" s="14">
        <f t="shared" ref="T10:T21" si="1">IF(S10="Preventivo",25%,(IF(S10="Correctivo",10%,IF(S10="Detectivo",15%,""))))</f>
        <v>0.25</v>
      </c>
      <c r="U10" s="15" t="s">
        <v>45</v>
      </c>
      <c r="V10" s="14">
        <f>IF(U10="Automático",25%,IF(U10="Manual",15%,""))</f>
        <v>0.15</v>
      </c>
      <c r="W10" s="16">
        <f>IF(SUM(V10,T10)=0,"",SUM(V10,T10))</f>
        <v>0.4</v>
      </c>
      <c r="X10" s="15" t="s">
        <v>46</v>
      </c>
      <c r="Y10" s="15" t="s">
        <v>47</v>
      </c>
      <c r="Z10" s="15" t="s">
        <v>73</v>
      </c>
      <c r="AA10" s="14" t="str">
        <f>IF(AB10="","",IF(AND(AB10&gt;='[6]Hoja2 Formulas'!$C$7,JURIDICA!AB10&lt;='[6]Hoja2 Formulas'!$D$7),"Muy Baja",IF(AND(AB10&gt;='[6]Hoja2 Formulas'!$C$8,JURIDICA!AB10&lt;='[6]Hoja2 Formulas'!$D$8),"Baja",IF(AND(AB10&gt;='[6]Hoja2 Formulas'!$C$9,JURIDICA!AB10&lt;='[6]Hoja2 Formulas'!$D$9),"Media",IF(AND(AB10&gt;='[6]Hoja2 Formulas'!$C$10,JURIDICA!AB10&lt;='[6]Hoja2 Formulas'!$D$10),"Alta",IF(AND(AB10&gt;='[6]Hoja2 Formulas'!$C$11,JURIDICA!AB10&lt;='[6]Hoja2 Formulas'!$D$11),"Muy Alta",""))))))</f>
        <v>Baja</v>
      </c>
      <c r="AB10" s="16">
        <f>IFERROR(J10-(W10*J10),"")</f>
        <v>0.36</v>
      </c>
      <c r="AC10" s="16">
        <f>IF(AB10="","",VLOOKUP(AA10,'[6]Hoja2 Formulas'!$B$7:$E$11,4,FALSE))</f>
        <v>0.4</v>
      </c>
      <c r="AD10" s="14" t="str">
        <f>IF(AE10="","",IF(AND(AE10&gt;='[6]Hoja2 Formulas'!$C$7,JURIDICA!AE10&lt;='[6]Hoja2 Formulas'!$D$7),"Leve",IF(AND(AE10&gt;='[6]Hoja2 Formulas'!$C$8,JURIDICA!AE10&lt;='[6]Hoja2 Formulas'!$D$8),"Menor",IF(AND(AE10&gt;='[6]Hoja2 Formulas'!$C$9,JURIDICA!AE10&lt;='[6]Hoja2 Formulas'!$D$9),"Moderado",IF(AND(AE10&gt;='[6]Hoja2 Formulas'!$C$10,JURIDICA!AE10&lt;='[6]Hoja2 Formulas'!$D$10),"Mayor",IF(AND(AE10&gt;='[6]Hoja2 Formulas'!$C$11,JURIDICA!AE10&lt;='[6]Hoja2 Formulas'!$D$11),"Catastófico",""))))))</f>
        <v>Mayor</v>
      </c>
      <c r="AE10" s="16">
        <f>IF(W10="","",IF(S10="Correctivo",N10-N10*W10,N10))</f>
        <v>0.8</v>
      </c>
      <c r="AF10" s="14" t="str">
        <f>IF(AND(AE10="",AB10=""),"",VLOOKUP(AC10*1,'[6]Hoja1 Formulas'!$B$13:$I$17,(AC10*100)/20 + 3,FALSE))</f>
        <v>Bajo</v>
      </c>
      <c r="AG10" s="15" t="s">
        <v>49</v>
      </c>
      <c r="AH10" s="15" t="s">
        <v>118</v>
      </c>
      <c r="AI10" s="15" t="s">
        <v>119</v>
      </c>
      <c r="AJ10" s="17">
        <v>45107</v>
      </c>
      <c r="AK10" s="15" t="s">
        <v>120</v>
      </c>
      <c r="AL10" s="15" t="s">
        <v>54</v>
      </c>
    </row>
    <row r="11" spans="1:38" s="9" customFormat="1" ht="132.75" customHeight="1">
      <c r="B11" s="97"/>
      <c r="C11" s="70"/>
      <c r="D11" s="70"/>
      <c r="E11" s="70"/>
      <c r="F11" s="15" t="s">
        <v>121</v>
      </c>
      <c r="G11" s="70"/>
      <c r="H11" s="71"/>
      <c r="I11" s="61"/>
      <c r="J11" s="61"/>
      <c r="K11" s="61"/>
      <c r="L11" s="61"/>
      <c r="M11" s="61"/>
      <c r="N11" s="62"/>
      <c r="O11" s="61"/>
      <c r="P11" s="15">
        <v>2</v>
      </c>
      <c r="Q11" s="13" t="s">
        <v>122</v>
      </c>
      <c r="R11" s="14" t="str">
        <f t="shared" si="0"/>
        <v>Probabilidad</v>
      </c>
      <c r="S11" s="15" t="s">
        <v>44</v>
      </c>
      <c r="T11" s="14">
        <f t="shared" si="1"/>
        <v>0.25</v>
      </c>
      <c r="U11" s="15" t="s">
        <v>45</v>
      </c>
      <c r="V11" s="14">
        <f t="shared" ref="V11:V21" si="2">IF(U11="Automático",25%,IF(U11="Manual",15%,""))</f>
        <v>0.15</v>
      </c>
      <c r="W11" s="16">
        <f t="shared" ref="W11:W21" si="3">IF(SUM(V11,T11)=0,"",SUM(V11,T11))</f>
        <v>0.4</v>
      </c>
      <c r="X11" s="15" t="s">
        <v>46</v>
      </c>
      <c r="Y11" s="15" t="s">
        <v>47</v>
      </c>
      <c r="Z11" s="15" t="s">
        <v>73</v>
      </c>
      <c r="AA11" s="14" t="str">
        <f>IF(AB11="","",IF(AND(AB11&gt;='[6]Hoja2 Formulas'!$C$7,JURIDICA!AB11&lt;='[6]Hoja2 Formulas'!$D$7),"Muy Baja",IF(AND(AB11&gt;='[6]Hoja2 Formulas'!$C$8,JURIDICA!AB11&lt;='[6]Hoja2 Formulas'!$D$8),"Baja",IF(AND(AB11&gt;='[6]Hoja2 Formulas'!$C$9,JURIDICA!AB11&lt;='[6]Hoja2 Formulas'!$D$9),"Media",IF(AND(AB11&gt;='[6]Hoja2 Formulas'!$C$10,JURIDICA!AB11&lt;='[6]Hoja2 Formulas'!$D$10),"Alta",IF(AND(AB11&gt;='[6]Hoja2 Formulas'!$C$11,JURIDICA!AB11&lt;='[6]Hoja2 Formulas'!$D$11),"Muy Alta",""))))))</f>
        <v>Baja</v>
      </c>
      <c r="AB11" s="16">
        <f>IFERROR(AB10-(AB10*W11),"")</f>
        <v>0.216</v>
      </c>
      <c r="AC11" s="16">
        <f>IF(AB11="","",VLOOKUP(AA11,'[6]Hoja2 Formulas'!$B$7:$E$11,4,FALSE))</f>
        <v>0.4</v>
      </c>
      <c r="AD11" s="14" t="str">
        <f>IF(AE11="","",IF(AND(AE11&gt;='[6]Hoja2 Formulas'!$C$7,JURIDICA!AE11&lt;='[6]Hoja2 Formulas'!$D$7),"Leve",IF(AND(AE11&gt;='[6]Hoja2 Formulas'!$C$8,JURIDICA!AE11&lt;='[6]Hoja2 Formulas'!$D$8),"Menor",IF(AND(AE11&gt;='[6]Hoja2 Formulas'!$C$9,JURIDICA!AE11&lt;='[6]Hoja2 Formulas'!$D$9),"Moderado",IF(AND(AE11&gt;='[6]Hoja2 Formulas'!$C$10,JURIDICA!AE11&lt;='[6]Hoja2 Formulas'!$D$10),"Mayor",IF(AND(AE11&gt;='[6]Hoja2 Formulas'!$C$11,JURIDICA!AE11&lt;='[6]Hoja2 Formulas'!$D$11),"Catastófico",""))))))</f>
        <v>Mayor</v>
      </c>
      <c r="AE11" s="16">
        <f>IF(W11="","",IF(S11="Correctivo",AE10-AE10*W11,AE10))</f>
        <v>0.8</v>
      </c>
      <c r="AF11" s="14" t="str">
        <f>IF(AND(AE11="",AB11=""),"",VLOOKUP(AC11*1,'[6]Hoja1 Formulas'!$B$13:$I$17,(AC11*100)/20 + 3,FALSE))</f>
        <v>Bajo</v>
      </c>
      <c r="AG11" s="15" t="s">
        <v>49</v>
      </c>
      <c r="AH11" s="15" t="s">
        <v>123</v>
      </c>
      <c r="AI11" s="15" t="s">
        <v>119</v>
      </c>
      <c r="AJ11" s="17">
        <v>45107</v>
      </c>
      <c r="AK11" s="15" t="s">
        <v>120</v>
      </c>
      <c r="AL11" s="15" t="s">
        <v>54</v>
      </c>
    </row>
    <row r="12" spans="1:38" s="9" customFormat="1" ht="50.25" customHeight="1">
      <c r="C12" s="23"/>
      <c r="D12" s="23"/>
      <c r="E12" s="23"/>
      <c r="F12" s="32"/>
      <c r="G12" s="23"/>
      <c r="H12" s="71"/>
      <c r="I12" s="53"/>
      <c r="J12" s="53"/>
      <c r="K12" s="61"/>
      <c r="L12" s="61"/>
      <c r="M12" s="53"/>
      <c r="N12" s="54"/>
      <c r="O12" s="53"/>
      <c r="P12" s="28">
        <v>3</v>
      </c>
      <c r="Q12" s="23"/>
      <c r="R12" s="55" t="str">
        <f t="shared" si="0"/>
        <v/>
      </c>
      <c r="S12" s="28"/>
      <c r="T12" s="55" t="str">
        <f t="shared" si="1"/>
        <v/>
      </c>
      <c r="U12" s="28"/>
      <c r="V12" s="55" t="str">
        <f t="shared" si="2"/>
        <v/>
      </c>
      <c r="W12" s="56" t="str">
        <f t="shared" si="3"/>
        <v/>
      </c>
      <c r="X12" s="28"/>
      <c r="Y12" s="28"/>
      <c r="Z12" s="28"/>
      <c r="AA12" s="55" t="str">
        <f>IF(AB12="","",IF(AND(AB12&gt;='[6]Hoja2 Formulas'!$C$7,JURIDICA!AB12&lt;='[6]Hoja2 Formulas'!$D$7),"Muy Baja",IF(AND(AB12&gt;='[6]Hoja2 Formulas'!$C$8,JURIDICA!AB12&lt;='[6]Hoja2 Formulas'!$D$8),"Baja",IF(AND(AB12&gt;='[6]Hoja2 Formulas'!$C$9,JURIDICA!AB12&lt;='[6]Hoja2 Formulas'!$D$9),"Media",IF(AND(AB12&gt;='[6]Hoja2 Formulas'!$C$10,JURIDICA!AB12&lt;='[6]Hoja2 Formulas'!$D$10),"Alta",IF(AND(AB12&gt;='[6]Hoja2 Formulas'!$C$11,JURIDICA!AB12&lt;='[6]Hoja2 Formulas'!$D$11),"Muy Alta",""))))))</f>
        <v/>
      </c>
      <c r="AB12" s="56" t="str">
        <f>IFERROR(AB11-(AB11*W12),"")</f>
        <v/>
      </c>
      <c r="AC12" s="56" t="str">
        <f>IF(AB12="","",VLOOKUP(AA12,'[6]Hoja2 Formulas'!$B$7:$E$11,4,FALSE))</f>
        <v/>
      </c>
      <c r="AD12" s="55" t="str">
        <f>IF(AE12="","",IF(AND(AE12&gt;='[6]Hoja2 Formulas'!$C$7,JURIDICA!AE12&lt;='[6]Hoja2 Formulas'!$D$7),"Leve",IF(AND(AE12&gt;='[6]Hoja2 Formulas'!$C$8,JURIDICA!AE12&lt;='[6]Hoja2 Formulas'!$D$8),"Menor",IF(AND(AE12&gt;='[6]Hoja2 Formulas'!$C$9,JURIDICA!AE12&lt;='[6]Hoja2 Formulas'!$D$9),"Moderado",IF(AND(AE12&gt;='[6]Hoja2 Formulas'!$C$10,JURIDICA!AE12&lt;='[6]Hoja2 Formulas'!$D$10),"Mayor",IF(AND(AE12&gt;='[6]Hoja2 Formulas'!$C$11,JURIDICA!AE12&lt;='[6]Hoja2 Formulas'!$D$11),"Catastófico",""))))))</f>
        <v/>
      </c>
      <c r="AE12" s="56" t="str">
        <f>IF(W12="","",IF(S12="Correctivo",AE11-AE11*W12,AE11))</f>
        <v/>
      </c>
      <c r="AF12" s="55" t="str">
        <f>IF(AND(AE12="",AB12=""),"",VLOOKUP(AC12*1,'[6]Hoja1 Formulas'!$B$13:$I$17,(AC12*100)/20 + 3,FALSE))</f>
        <v/>
      </c>
      <c r="AG12" s="28"/>
      <c r="AH12" s="38"/>
      <c r="AI12" s="23"/>
      <c r="AJ12" s="39"/>
      <c r="AK12" s="27"/>
      <c r="AL12" s="23"/>
    </row>
    <row r="13" spans="1:38" s="9" customFormat="1" ht="50.25" customHeight="1">
      <c r="C13" s="23"/>
      <c r="D13" s="23"/>
      <c r="E13" s="23"/>
      <c r="F13" s="32"/>
      <c r="G13" s="23"/>
      <c r="H13" s="71"/>
      <c r="I13" s="53"/>
      <c r="J13" s="53"/>
      <c r="K13" s="61"/>
      <c r="L13" s="61"/>
      <c r="M13" s="53"/>
      <c r="N13" s="54"/>
      <c r="O13" s="53"/>
      <c r="P13" s="22">
        <v>4</v>
      </c>
      <c r="Q13" s="23"/>
      <c r="R13" s="55" t="str">
        <f t="shared" si="0"/>
        <v/>
      </c>
      <c r="S13" s="28"/>
      <c r="T13" s="55" t="str">
        <f t="shared" si="1"/>
        <v/>
      </c>
      <c r="U13" s="28"/>
      <c r="V13" s="55" t="str">
        <f t="shared" si="2"/>
        <v/>
      </c>
      <c r="W13" s="56" t="str">
        <f t="shared" si="3"/>
        <v/>
      </c>
      <c r="X13" s="28"/>
      <c r="Y13" s="28"/>
      <c r="Z13" s="28"/>
      <c r="AA13" s="55" t="str">
        <f>IF(AB13="","",IF(AND(AB13&gt;='[6]Hoja2 Formulas'!$C$7,JURIDICA!AB13&lt;='[6]Hoja2 Formulas'!$D$7),"Muy Baja",IF(AND(AB13&gt;='[6]Hoja2 Formulas'!$C$8,JURIDICA!AB13&lt;='[6]Hoja2 Formulas'!$D$8),"Baja",IF(AND(AB13&gt;='[6]Hoja2 Formulas'!$C$9,JURIDICA!AB13&lt;='[6]Hoja2 Formulas'!$D$9),"Media",IF(AND(AB13&gt;='[6]Hoja2 Formulas'!$C$10,JURIDICA!AB13&lt;='[6]Hoja2 Formulas'!$D$10),"Alta",IF(AND(AB13&gt;='[6]Hoja2 Formulas'!$C$11,JURIDICA!AB13&lt;='[6]Hoja2 Formulas'!$D$11),"Muy Alta",""))))))</f>
        <v/>
      </c>
      <c r="AB13" s="56" t="str">
        <f>IFERROR(AB12-(AB12*W13),"")</f>
        <v/>
      </c>
      <c r="AC13" s="56" t="str">
        <f>IF(AB13="","",VLOOKUP(AA13,'[6]Hoja2 Formulas'!$B$7:$E$11,4,FALSE))</f>
        <v/>
      </c>
      <c r="AD13" s="55" t="str">
        <f>IF(AE13="","",IF(AND(AE13&gt;='[6]Hoja2 Formulas'!$C$7,JURIDICA!AE13&lt;='[6]Hoja2 Formulas'!$D$7),"Leve",IF(AND(AE13&gt;='[6]Hoja2 Formulas'!$C$8,JURIDICA!AE13&lt;='[6]Hoja2 Formulas'!$D$8),"Menor",IF(AND(AE13&gt;='[6]Hoja2 Formulas'!$C$9,JURIDICA!AE13&lt;='[6]Hoja2 Formulas'!$D$9),"Moderado",IF(AND(AE13&gt;='[6]Hoja2 Formulas'!$C$10,JURIDICA!AE13&lt;='[6]Hoja2 Formulas'!$D$10),"Mayor",IF(AND(AE13&gt;='[6]Hoja2 Formulas'!$C$11,JURIDICA!AE13&lt;='[6]Hoja2 Formulas'!$D$11),"Catastófico",""))))))</f>
        <v/>
      </c>
      <c r="AE13" s="56" t="str">
        <f>IF(W13="","",IF(S13="Correctivo",AE12-AE12*W13,AE12))</f>
        <v/>
      </c>
      <c r="AF13" s="55" t="str">
        <f>IF(AND(AE13="",AB13=""),"",VLOOKUP(AC13*1,'[6]Hoja1 Formulas'!$B$13:$I$17,(AC13*100)/20 + 3,FALSE))</f>
        <v/>
      </c>
      <c r="AG13" s="28"/>
      <c r="AH13" s="38"/>
      <c r="AI13" s="23"/>
      <c r="AJ13" s="39"/>
      <c r="AK13" s="27"/>
      <c r="AL13" s="23"/>
    </row>
    <row r="14" spans="1:38" ht="51" customHeight="1">
      <c r="B14" s="91">
        <v>2</v>
      </c>
      <c r="C14" s="92"/>
      <c r="D14" s="92"/>
      <c r="E14" s="23"/>
      <c r="F14" s="23"/>
      <c r="G14" s="92"/>
      <c r="H14" s="93" t="str">
        <f>IF(G14="","",IF(AND(G14&gt;='[6]Hoja1 Formulas'!$K$3,G14&lt;='[6]Hoja1 Formulas'!$L$3),'[6]Hoja1 Formulas'!$I$3,IF(AND(G14&gt;='[6]Hoja1 Formulas'!$K$4,G14&lt;='[6]Hoja1 Formulas'!$L$4),'[6]Hoja1 Formulas'!$I$4,IF(AND(G14&gt;='[6]Hoja1 Formulas'!$K$5,G14&lt;='[6]Hoja1 Formulas'!$L$5),'[6]Hoja1 Formulas'!$I$5,IF(AND(G14&gt;='[6]Hoja1 Formulas'!$K$6,G14&lt;='[6]Hoja1 Formulas'!$L$6),'[6]Hoja1 Formulas'!$I$6,IF(AND(G14&gt;='[6]Hoja1 Formulas'!$K$7,G14&lt;='[6]Hoja1 Formulas'!$L$7),'[6]Hoja1 Formulas'!$I$7,""))))))</f>
        <v/>
      </c>
      <c r="I14" s="89" t="str">
        <f>IF(H14="","",MID(H14,FIND("%",H14,1)+2,LEN(H14)-(FIND("%",H14,1))))</f>
        <v/>
      </c>
      <c r="J14" s="89" t="str">
        <f>IF(H14="","",MID(H14,1,FIND("%",H14,1)))</f>
        <v/>
      </c>
      <c r="K14" s="89" t="str">
        <f>MID(H14,1,1)</f>
        <v/>
      </c>
      <c r="L14" s="89" t="str">
        <f>'[6]Criterios Impacto'!I23</f>
        <v/>
      </c>
      <c r="M14" s="89" t="str">
        <f>IF(AND(L14&gt;='[6]Criterios Impacto'!$H$30,L14&lt;='[6]Criterios Impacto'!$I$30),'[6]Criterios Impacto'!$A$30,IF(AND(L14&gt;='[6]Criterios Impacto'!$H$31,L14&lt;='[6]Criterios Impacto'!$I$31),'[6]Criterios Impacto'!$A$31,IF(AND(L14&gt;='[6]Criterios Impacto'!$H$32,L14&lt;='[6]Criterios Impacto'!$I$32),'[6]Criterios Impacto'!$A$32,"")))</f>
        <v/>
      </c>
      <c r="N14" s="90" t="str">
        <f>IF(M14="Moderado",60%,IF(M14="Mayor",80%,IF(M14="Catastrófico",100%,"")))</f>
        <v/>
      </c>
      <c r="O14" s="89" t="str">
        <f>IFERROR(IF(AND(G14="",L14=""),"",IF(AND(G14="",M14=""),"",VLOOKUP(J14*1,'[6]Hoja1 Formulas'!$B$13:$I$17,(N14*100)/20 + 3,FALSE))),"")</f>
        <v/>
      </c>
      <c r="P14" s="22"/>
      <c r="Q14" s="38"/>
      <c r="R14" s="24" t="str">
        <f t="shared" si="0"/>
        <v/>
      </c>
      <c r="S14" s="25"/>
      <c r="T14" s="24" t="str">
        <f t="shared" si="1"/>
        <v/>
      </c>
      <c r="U14" s="25"/>
      <c r="V14" s="24" t="str">
        <f t="shared" si="2"/>
        <v/>
      </c>
      <c r="W14" s="26" t="str">
        <f t="shared" si="3"/>
        <v/>
      </c>
      <c r="X14" s="25"/>
      <c r="Y14" s="25"/>
      <c r="Z14" s="25"/>
      <c r="AA14" s="24" t="str">
        <f>IF(AB14="","",IF(AND(AB14&gt;='[6]Hoja2 Formulas'!$C$7,JURIDICA!AB14&lt;='[6]Hoja2 Formulas'!$D$7),"Muy Baja",IF(AND(AB14&gt;='[6]Hoja2 Formulas'!$C$8,JURIDICA!AB14&lt;='[6]Hoja2 Formulas'!$D$8),"Baja",IF(AND(AB14&gt;='[6]Hoja2 Formulas'!$C$9,JURIDICA!AB14&lt;='[6]Hoja2 Formulas'!$D$9),"Media",IF(AND(AB14&gt;='[6]Hoja2 Formulas'!$C$10,JURIDICA!AB14&lt;='[6]Hoja2 Formulas'!$D$10),"Alta",IF(AND(AB14&gt;='[6]Hoja2 Formulas'!$C$11,JURIDICA!AB14&lt;='[6]Hoja2 Formulas'!$D$11),"Muy Alta",""))))))</f>
        <v/>
      </c>
      <c r="AB14" s="26" t="str">
        <f>IFERROR(J14-(W14*J14),"")</f>
        <v/>
      </c>
      <c r="AC14" s="26" t="str">
        <f>IF(AB14="","",VLOOKUP(AA14,'[6]Hoja2 Formulas'!$B$7:$E$11,4,FALSE))</f>
        <v/>
      </c>
      <c r="AD14" s="24" t="str">
        <f>IF(AE14="","",IF(AND(AE14&gt;='[6]Hoja2 Formulas'!$C$7,JURIDICA!AE14&lt;='[6]Hoja2 Formulas'!$D$7),"Leve",IF(AND(AE14&gt;='[6]Hoja2 Formulas'!$C$8,JURIDICA!AE14&lt;='[6]Hoja2 Formulas'!$D$8),"Menor",IF(AND(AE14&gt;='[6]Hoja2 Formulas'!$C$9,JURIDICA!AE14&lt;='[6]Hoja2 Formulas'!$D$9),"Moderado",IF(AND(AE14&gt;='[6]Hoja2 Formulas'!$C$10,JURIDICA!AE14&lt;='[6]Hoja2 Formulas'!$D$10),"Mayor",IF(AND(AE14&gt;='[6]Hoja2 Formulas'!$C$11,JURIDICA!AE14&lt;='[6]Hoja2 Formulas'!$D$11),"Catastófico",""))))))</f>
        <v/>
      </c>
      <c r="AE14" s="26" t="str">
        <f>IF(W14="","",IF(S14="Correctivo",N14-N14*W14,N14))</f>
        <v/>
      </c>
      <c r="AF14" s="24" t="str">
        <f>IF(AND(AE14="",AB14=""),"",VLOOKUP(AC14*1,'[6]Hoja1 Formulas'!$B$13:$I$17,(AC14*100)/20 + 3,FALSE))</f>
        <v/>
      </c>
      <c r="AG14" s="25"/>
      <c r="AH14" s="38"/>
      <c r="AI14" s="23"/>
      <c r="AJ14" s="39"/>
      <c r="AK14" s="27"/>
      <c r="AL14" s="23"/>
    </row>
    <row r="15" spans="1:38" ht="51" customHeight="1">
      <c r="B15" s="91"/>
      <c r="C15" s="92"/>
      <c r="D15" s="92"/>
      <c r="E15" s="23"/>
      <c r="F15" s="40"/>
      <c r="G15" s="92"/>
      <c r="H15" s="93"/>
      <c r="I15" s="89"/>
      <c r="J15" s="89"/>
      <c r="K15" s="89"/>
      <c r="L15" s="89"/>
      <c r="M15" s="89"/>
      <c r="N15" s="90"/>
      <c r="O15" s="89"/>
      <c r="P15" s="28"/>
      <c r="Q15" s="23"/>
      <c r="R15" s="24" t="str">
        <f t="shared" si="0"/>
        <v/>
      </c>
      <c r="S15" s="25"/>
      <c r="T15" s="24" t="str">
        <f t="shared" si="1"/>
        <v/>
      </c>
      <c r="U15" s="25"/>
      <c r="V15" s="24" t="str">
        <f t="shared" si="2"/>
        <v/>
      </c>
      <c r="W15" s="26" t="str">
        <f t="shared" si="3"/>
        <v/>
      </c>
      <c r="X15" s="25"/>
      <c r="Y15" s="25"/>
      <c r="Z15" s="25"/>
      <c r="AA15" s="24" t="str">
        <f>IF(AB15="","",IF(AND(AB15&gt;='[6]Hoja2 Formulas'!$C$7,JURIDICA!AB15&lt;='[6]Hoja2 Formulas'!$D$7),"Muy Baja",IF(AND(AB15&gt;='[6]Hoja2 Formulas'!$C$8,JURIDICA!AB15&lt;='[6]Hoja2 Formulas'!$D$8),"Baja",IF(AND(AB15&gt;='[6]Hoja2 Formulas'!$C$9,JURIDICA!AB15&lt;='[6]Hoja2 Formulas'!$D$9),"Media",IF(AND(AB15&gt;='[6]Hoja2 Formulas'!$C$10,JURIDICA!AB15&lt;='[6]Hoja2 Formulas'!$D$10),"Alta",IF(AND(AB15&gt;='[6]Hoja2 Formulas'!$C$11,JURIDICA!AB15&lt;='[6]Hoja2 Formulas'!$D$11),"Muy Alta",""))))))</f>
        <v/>
      </c>
      <c r="AB15" s="26" t="str">
        <f>IFERROR(AB14-(AB14*W15),"")</f>
        <v/>
      </c>
      <c r="AC15" s="26" t="str">
        <f>IF(AB15="","",VLOOKUP(AA15,'[6]Hoja2 Formulas'!$B$7:$E$11,4,FALSE))</f>
        <v/>
      </c>
      <c r="AD15" s="24" t="str">
        <f>IF(AE15="","",IF(AND(AE15&gt;='[6]Hoja2 Formulas'!$C$7,JURIDICA!AE15&lt;='[6]Hoja2 Formulas'!$D$7),"Leve",IF(AND(AE15&gt;='[6]Hoja2 Formulas'!$C$8,JURIDICA!AE15&lt;='[6]Hoja2 Formulas'!$D$8),"Menor",IF(AND(AE15&gt;='[6]Hoja2 Formulas'!$C$9,JURIDICA!AE15&lt;='[6]Hoja2 Formulas'!$D$9),"Moderado",IF(AND(AE15&gt;='[6]Hoja2 Formulas'!$C$10,JURIDICA!AE15&lt;='[6]Hoja2 Formulas'!$D$10),"Mayor",IF(AND(AE15&gt;='[6]Hoja2 Formulas'!$C$11,JURIDICA!AE15&lt;='[6]Hoja2 Formulas'!$D$11),"Catastófico",""))))))</f>
        <v/>
      </c>
      <c r="AE15" s="26" t="str">
        <f>IF(W15="","",IF(S15="Correctivo",AE14-AE14*W15,AE14))</f>
        <v/>
      </c>
      <c r="AF15" s="24" t="str">
        <f>IF(AND(AE15="",AB15=""),"",VLOOKUP(AC15*1,'[6]Hoja1 Formulas'!$B$13:$I$17,(AC15*100)/20 + 3,FALSE))</f>
        <v/>
      </c>
      <c r="AG15" s="25"/>
      <c r="AH15" s="38"/>
      <c r="AI15" s="23"/>
      <c r="AJ15" s="39"/>
      <c r="AK15" s="27"/>
      <c r="AL15" s="23"/>
    </row>
    <row r="16" spans="1:38" ht="51" customHeight="1">
      <c r="B16" s="91"/>
      <c r="C16" s="92"/>
      <c r="D16" s="92"/>
      <c r="E16" s="23"/>
      <c r="F16" s="32"/>
      <c r="G16" s="92"/>
      <c r="H16" s="93"/>
      <c r="I16" s="89"/>
      <c r="J16" s="89"/>
      <c r="K16" s="89"/>
      <c r="L16" s="89"/>
      <c r="M16" s="89"/>
      <c r="N16" s="90"/>
      <c r="O16" s="89"/>
      <c r="P16" s="28"/>
      <c r="Q16" s="23"/>
      <c r="R16" s="24" t="str">
        <f t="shared" si="0"/>
        <v/>
      </c>
      <c r="S16" s="25"/>
      <c r="T16" s="24" t="str">
        <f t="shared" si="1"/>
        <v/>
      </c>
      <c r="U16" s="25"/>
      <c r="V16" s="24" t="str">
        <f t="shared" si="2"/>
        <v/>
      </c>
      <c r="W16" s="26" t="str">
        <f t="shared" si="3"/>
        <v/>
      </c>
      <c r="X16" s="25"/>
      <c r="Y16" s="25"/>
      <c r="Z16" s="25"/>
      <c r="AA16" s="24" t="str">
        <f>IF(AB16="","",IF(AND(AB16&gt;='[6]Hoja2 Formulas'!$C$7,JURIDICA!AB16&lt;='[6]Hoja2 Formulas'!$D$7),"Muy Baja",IF(AND(AB16&gt;='[6]Hoja2 Formulas'!$C$8,JURIDICA!AB16&lt;='[6]Hoja2 Formulas'!$D$8),"Baja",IF(AND(AB16&gt;='[6]Hoja2 Formulas'!$C$9,JURIDICA!AB16&lt;='[6]Hoja2 Formulas'!$D$9),"Media",IF(AND(AB16&gt;='[6]Hoja2 Formulas'!$C$10,JURIDICA!AB16&lt;='[6]Hoja2 Formulas'!$D$10),"Alta",IF(AND(AB16&gt;='[6]Hoja2 Formulas'!$C$11,JURIDICA!AB16&lt;='[6]Hoja2 Formulas'!$D$11),"Muy Alta",""))))))</f>
        <v/>
      </c>
      <c r="AB16" s="26" t="str">
        <f>IFERROR(AB15-(AB15*W16),"")</f>
        <v/>
      </c>
      <c r="AC16" s="26" t="str">
        <f>IF(AB16="","",VLOOKUP(AA16,'[6]Hoja2 Formulas'!$B$7:$E$11,4,FALSE))</f>
        <v/>
      </c>
      <c r="AD16" s="24" t="str">
        <f>IF(AE16="","",IF(AND(AE16&gt;='[6]Hoja2 Formulas'!$C$7,JURIDICA!AE16&lt;='[6]Hoja2 Formulas'!$D$7),"Leve",IF(AND(AE16&gt;='[6]Hoja2 Formulas'!$C$8,JURIDICA!AE16&lt;='[6]Hoja2 Formulas'!$D$8),"Menor",IF(AND(AE16&gt;='[6]Hoja2 Formulas'!$C$9,JURIDICA!AE16&lt;='[6]Hoja2 Formulas'!$D$9),"Moderado",IF(AND(AE16&gt;='[6]Hoja2 Formulas'!$C$10,JURIDICA!AE16&lt;='[6]Hoja2 Formulas'!$D$10),"Mayor",IF(AND(AE16&gt;='[6]Hoja2 Formulas'!$C$11,JURIDICA!AE16&lt;='[6]Hoja2 Formulas'!$D$11),"Catastófico",""))))))</f>
        <v/>
      </c>
      <c r="AE16" s="26" t="str">
        <f>IF(W16="","",IF(S16="Correctivo",AE15-AE15*W16,AE15))</f>
        <v/>
      </c>
      <c r="AF16" s="24" t="str">
        <f>IF(AND(AE16="",AB16=""),"",VLOOKUP(AC16*1,'[6]Hoja1 Formulas'!$B$13:$I$17,(AC16*100)/20 + 3,FALSE))</f>
        <v/>
      </c>
      <c r="AG16" s="25"/>
      <c r="AH16" s="38"/>
      <c r="AI16" s="23"/>
      <c r="AJ16" s="39"/>
      <c r="AK16" s="27"/>
      <c r="AL16" s="23"/>
    </row>
    <row r="17" spans="2:38" ht="51" customHeight="1">
      <c r="B17" s="91"/>
      <c r="C17" s="92"/>
      <c r="D17" s="92"/>
      <c r="E17" s="23"/>
      <c r="F17" s="32"/>
      <c r="G17" s="92"/>
      <c r="H17" s="93"/>
      <c r="I17" s="89"/>
      <c r="J17" s="89"/>
      <c r="K17" s="89"/>
      <c r="L17" s="89"/>
      <c r="M17" s="89"/>
      <c r="N17" s="90"/>
      <c r="O17" s="89"/>
      <c r="P17" s="22"/>
      <c r="Q17" s="23"/>
      <c r="R17" s="24" t="str">
        <f t="shared" si="0"/>
        <v/>
      </c>
      <c r="S17" s="25"/>
      <c r="T17" s="24" t="str">
        <f t="shared" si="1"/>
        <v/>
      </c>
      <c r="U17" s="25"/>
      <c r="V17" s="24" t="str">
        <f t="shared" si="2"/>
        <v/>
      </c>
      <c r="W17" s="26" t="str">
        <f t="shared" si="3"/>
        <v/>
      </c>
      <c r="X17" s="25"/>
      <c r="Y17" s="25"/>
      <c r="Z17" s="25"/>
      <c r="AA17" s="24" t="str">
        <f>IF(AB17="","",IF(AND(AB17&gt;='[6]Hoja2 Formulas'!$C$7,JURIDICA!AB17&lt;='[6]Hoja2 Formulas'!$D$7),"Muy Baja",IF(AND(AB17&gt;='[6]Hoja2 Formulas'!$C$8,JURIDICA!AB17&lt;='[6]Hoja2 Formulas'!$D$8),"Baja",IF(AND(AB17&gt;='[6]Hoja2 Formulas'!$C$9,JURIDICA!AB17&lt;='[6]Hoja2 Formulas'!$D$9),"Media",IF(AND(AB17&gt;='[6]Hoja2 Formulas'!$C$10,JURIDICA!AB17&lt;='[6]Hoja2 Formulas'!$D$10),"Alta",IF(AND(AB17&gt;='[6]Hoja2 Formulas'!$C$11,JURIDICA!AB17&lt;='[6]Hoja2 Formulas'!$D$11),"Muy Alta",""))))))</f>
        <v/>
      </c>
      <c r="AB17" s="26" t="str">
        <f>IFERROR(AB16-(AB16*W17),"")</f>
        <v/>
      </c>
      <c r="AC17" s="26" t="str">
        <f>IF(AB17="","",VLOOKUP(AA17,'[6]Hoja2 Formulas'!$B$7:$E$11,4,FALSE))</f>
        <v/>
      </c>
      <c r="AD17" s="24" t="str">
        <f>IF(AE17="","",IF(AND(AE17&gt;='[6]Hoja2 Formulas'!$C$7,JURIDICA!AE17&lt;='[6]Hoja2 Formulas'!$D$7),"Leve",IF(AND(AE17&gt;='[6]Hoja2 Formulas'!$C$8,JURIDICA!AE17&lt;='[6]Hoja2 Formulas'!$D$8),"Menor",IF(AND(AE17&gt;='[6]Hoja2 Formulas'!$C$9,JURIDICA!AE17&lt;='[6]Hoja2 Formulas'!$D$9),"Moderado",IF(AND(AE17&gt;='[6]Hoja2 Formulas'!$C$10,JURIDICA!AE17&lt;='[6]Hoja2 Formulas'!$D$10),"Mayor",IF(AND(AE17&gt;='[6]Hoja2 Formulas'!$C$11,JURIDICA!AE17&lt;='[6]Hoja2 Formulas'!$D$11),"Catastófico",""))))))</f>
        <v/>
      </c>
      <c r="AE17" s="26" t="str">
        <f>IF(W17="","",IF(S17="Correctivo",AE16-AE16*W17,AE16))</f>
        <v/>
      </c>
      <c r="AF17" s="24" t="str">
        <f>IF(AND(AE17="",AB17=""),"",VLOOKUP(AC17*1,'[6]Hoja1 Formulas'!$B$13:$I$17,(AC17*100)/20 + 3,FALSE))</f>
        <v/>
      </c>
      <c r="AG17" s="25"/>
      <c r="AH17" s="38"/>
      <c r="AI17" s="23"/>
      <c r="AJ17" s="39"/>
      <c r="AK17" s="27"/>
      <c r="AL17" s="23"/>
    </row>
    <row r="18" spans="2:38" ht="49.5" customHeight="1">
      <c r="B18" s="91">
        <v>3</v>
      </c>
      <c r="C18" s="92"/>
      <c r="D18" s="92"/>
      <c r="E18" s="23"/>
      <c r="F18" s="23"/>
      <c r="G18" s="92"/>
      <c r="H18" s="93" t="str">
        <f>IF(G18="","",IF(AND(G18&gt;='[6]Hoja1 Formulas'!$K$3,G18&lt;='[6]Hoja1 Formulas'!$L$3),'[6]Hoja1 Formulas'!$I$3,IF(AND(G18&gt;='[6]Hoja1 Formulas'!$K$4,G18&lt;='[6]Hoja1 Formulas'!$L$4),'[6]Hoja1 Formulas'!$I$4,IF(AND(G18&gt;='[6]Hoja1 Formulas'!$K$5,G18&lt;='[6]Hoja1 Formulas'!$L$5),'[6]Hoja1 Formulas'!$I$5,IF(AND(G18&gt;='[6]Hoja1 Formulas'!$K$6,G18&lt;='[6]Hoja1 Formulas'!$L$6),'[6]Hoja1 Formulas'!$I$6,IF(AND(G18&gt;='[6]Hoja1 Formulas'!$K$7,G18&lt;='[6]Hoja1 Formulas'!$L$7),'[6]Hoja1 Formulas'!$I$7,""))))))</f>
        <v/>
      </c>
      <c r="I18" s="89" t="str">
        <f>IF(H18="","",MID(H18,FIND("%",H18,1)+2,LEN(H18)-(FIND("%",H18,1))))</f>
        <v/>
      </c>
      <c r="J18" s="89" t="str">
        <f>IF(H18="","",MID(H18,1,FIND("%",H18,1)))</f>
        <v/>
      </c>
      <c r="K18" s="89" t="str">
        <f>MID(H18,1,1)</f>
        <v/>
      </c>
      <c r="L18" s="89" t="str">
        <f>'[6]Criterios Impacto'!O23</f>
        <v/>
      </c>
      <c r="M18" s="89" t="str">
        <f>IF(AND(L18&gt;='[6]Criterios Impacto'!$H$30,L18&lt;='[6]Criterios Impacto'!$I$30),'[6]Criterios Impacto'!$A$30,IF(AND(L18&gt;='[6]Criterios Impacto'!$H$31,L18&lt;='[6]Criterios Impacto'!$I$31),'[6]Criterios Impacto'!$A$31,IF(AND(L18&gt;='[6]Criterios Impacto'!$H$32,L18&lt;='[6]Criterios Impacto'!$I$32),'[6]Criterios Impacto'!$A$32,"")))</f>
        <v/>
      </c>
      <c r="N18" s="90" t="str">
        <f>IF(M18="Moderado",60%,IF(M18="Mayor",80%,IF(M18="Catastrófico",100%,"")))</f>
        <v/>
      </c>
      <c r="O18" s="89" t="str">
        <f>IFERROR(IF(AND(G18="",L18=""),"",IF(AND(G18="",M18=""),"",VLOOKUP(J18*1,'[6]Hoja1 Formulas'!$B$13:$I$17,(N18*100)/20 + 3,FALSE))),"")</f>
        <v/>
      </c>
      <c r="P18" s="22"/>
      <c r="R18" s="24" t="str">
        <f t="shared" si="0"/>
        <v/>
      </c>
      <c r="S18" s="25"/>
      <c r="T18" s="24" t="str">
        <f t="shared" si="1"/>
        <v/>
      </c>
      <c r="U18" s="25"/>
      <c r="V18" s="24" t="str">
        <f t="shared" si="2"/>
        <v/>
      </c>
      <c r="W18" s="26" t="str">
        <f t="shared" si="3"/>
        <v/>
      </c>
      <c r="X18" s="25"/>
      <c r="Y18" s="25"/>
      <c r="Z18" s="25"/>
      <c r="AA18" s="24" t="str">
        <f>IF(AB18="","",IF(AND(AB18&gt;='[6]Hoja2 Formulas'!$C$7,JURIDICA!AB18&lt;='[6]Hoja2 Formulas'!$D$7),"Muy Baja",IF(AND(AB18&gt;='[6]Hoja2 Formulas'!$C$8,JURIDICA!AB18&lt;='[6]Hoja2 Formulas'!$D$8),"Baja",IF(AND(AB18&gt;='[6]Hoja2 Formulas'!$C$9,JURIDICA!AB18&lt;='[6]Hoja2 Formulas'!$D$9),"Media",IF(AND(AB18&gt;='[6]Hoja2 Formulas'!$C$10,JURIDICA!AB18&lt;='[6]Hoja2 Formulas'!$D$10),"Alta",IF(AND(AB18&gt;='[6]Hoja2 Formulas'!$C$11,JURIDICA!AB18&lt;='[6]Hoja2 Formulas'!$D$11),"Muy Alta",""))))))</f>
        <v/>
      </c>
      <c r="AB18" s="26" t="str">
        <f>IFERROR(J18-(W18*J18),"")</f>
        <v/>
      </c>
      <c r="AC18" s="26" t="str">
        <f>IF(AB18="","",VLOOKUP(AA18,'[6]Hoja2 Formulas'!$B$7:$E$11,4,FALSE))</f>
        <v/>
      </c>
      <c r="AD18" s="24" t="str">
        <f>IF(AE18="","",IF(AND(AE18&gt;='[6]Hoja2 Formulas'!$C$7,JURIDICA!AE18&lt;='[6]Hoja2 Formulas'!$D$7),"Leve",IF(AND(AE18&gt;='[6]Hoja2 Formulas'!$C$8,JURIDICA!AE18&lt;='[6]Hoja2 Formulas'!$D$8),"Menor",IF(AND(AE18&gt;='[6]Hoja2 Formulas'!$C$9,JURIDICA!AE18&lt;='[6]Hoja2 Formulas'!$D$9),"Moderado",IF(AND(AE18&gt;='[6]Hoja2 Formulas'!$C$10,JURIDICA!AE18&lt;='[6]Hoja2 Formulas'!$D$10),"Mayor",IF(AND(AE18&gt;='[6]Hoja2 Formulas'!$C$11,JURIDICA!AE18&lt;='[6]Hoja2 Formulas'!$D$11),"Catastófico",""))))))</f>
        <v/>
      </c>
      <c r="AE18" s="26" t="str">
        <f>IF(W18="","",IF(S18="Correctivo",N18-N18*W18,N18))</f>
        <v/>
      </c>
      <c r="AF18" s="24" t="str">
        <f>IF(AND(AE18="",AB18=""),"",VLOOKUP(AC18*1,'[6]Hoja1 Formulas'!$B$13:$I$17,(AC18*100)/20 + 3,FALSE))</f>
        <v/>
      </c>
      <c r="AG18" s="25"/>
      <c r="AH18" s="23"/>
      <c r="AL18" s="23"/>
    </row>
    <row r="19" spans="2:38" ht="49.5" customHeight="1">
      <c r="B19" s="91"/>
      <c r="C19" s="92"/>
      <c r="D19" s="92"/>
      <c r="E19" s="23"/>
      <c r="F19" s="32"/>
      <c r="G19" s="92"/>
      <c r="H19" s="93"/>
      <c r="I19" s="89"/>
      <c r="J19" s="89"/>
      <c r="K19" s="89"/>
      <c r="L19" s="89"/>
      <c r="M19" s="89"/>
      <c r="N19" s="90"/>
      <c r="O19" s="89"/>
      <c r="P19" s="28"/>
      <c r="R19" s="24" t="str">
        <f t="shared" si="0"/>
        <v/>
      </c>
      <c r="S19" s="25"/>
      <c r="T19" s="24" t="str">
        <f t="shared" si="1"/>
        <v/>
      </c>
      <c r="U19" s="25"/>
      <c r="V19" s="24" t="str">
        <f t="shared" si="2"/>
        <v/>
      </c>
      <c r="W19" s="26" t="str">
        <f t="shared" si="3"/>
        <v/>
      </c>
      <c r="X19" s="25"/>
      <c r="Y19" s="25"/>
      <c r="Z19" s="25"/>
      <c r="AA19" s="24" t="str">
        <f>IF(AB19="","",IF(AND(AB19&gt;='[6]Hoja2 Formulas'!$C$7,JURIDICA!AB19&lt;='[6]Hoja2 Formulas'!$D$7),"Muy Baja",IF(AND(AB19&gt;='[6]Hoja2 Formulas'!$C$8,JURIDICA!AB19&lt;='[6]Hoja2 Formulas'!$D$8),"Baja",IF(AND(AB19&gt;='[6]Hoja2 Formulas'!$C$9,JURIDICA!AB19&lt;='[6]Hoja2 Formulas'!$D$9),"Media",IF(AND(AB19&gt;='[6]Hoja2 Formulas'!$C$10,JURIDICA!AB19&lt;='[6]Hoja2 Formulas'!$D$10),"Alta",IF(AND(AB19&gt;='[6]Hoja2 Formulas'!$C$11,JURIDICA!AB19&lt;='[6]Hoja2 Formulas'!$D$11),"Muy Alta",""))))))</f>
        <v/>
      </c>
      <c r="AB19" s="26" t="str">
        <f>IFERROR(AB18-(AB18*W19),"")</f>
        <v/>
      </c>
      <c r="AC19" s="26" t="str">
        <f>IF(AB19="","",VLOOKUP(AA19,'[6]Hoja2 Formulas'!$B$7:$E$11,4,FALSE))</f>
        <v/>
      </c>
      <c r="AD19" s="24" t="str">
        <f>IF(AE19="","",IF(AND(AE19&gt;='[6]Hoja2 Formulas'!$C$7,JURIDICA!AE19&lt;='[6]Hoja2 Formulas'!$D$7),"Leve",IF(AND(AE19&gt;='[6]Hoja2 Formulas'!$C$8,JURIDICA!AE19&lt;='[6]Hoja2 Formulas'!$D$8),"Menor",IF(AND(AE19&gt;='[6]Hoja2 Formulas'!$C$9,JURIDICA!AE19&lt;='[6]Hoja2 Formulas'!$D$9),"Moderado",IF(AND(AE19&gt;='[6]Hoja2 Formulas'!$C$10,JURIDICA!AE19&lt;='[6]Hoja2 Formulas'!$D$10),"Mayor",IF(AND(AE19&gt;='[6]Hoja2 Formulas'!$C$11,JURIDICA!AE19&lt;='[6]Hoja2 Formulas'!$D$11),"Catastófico",""))))))</f>
        <v/>
      </c>
      <c r="AE19" s="26" t="str">
        <f>IF(W19="","",IF(S19="Correctivo",AE18-AE18*W19,AE18))</f>
        <v/>
      </c>
      <c r="AF19" s="24" t="str">
        <f>IF(AND(AE19="",AB19=""),"",VLOOKUP(AC19*1,'[6]Hoja1 Formulas'!$B$13:$I$17,(AC19*100)/20 + 3,FALSE))</f>
        <v/>
      </c>
      <c r="AG19" s="25"/>
      <c r="AH19" s="23"/>
      <c r="AL19" s="23"/>
    </row>
    <row r="20" spans="2:38" ht="49.5" customHeight="1">
      <c r="B20" s="91"/>
      <c r="C20" s="92"/>
      <c r="D20" s="92"/>
      <c r="E20" s="23"/>
      <c r="F20" s="32"/>
      <c r="G20" s="92"/>
      <c r="H20" s="93"/>
      <c r="I20" s="89"/>
      <c r="J20" s="89"/>
      <c r="K20" s="89"/>
      <c r="L20" s="89"/>
      <c r="M20" s="89"/>
      <c r="N20" s="90"/>
      <c r="O20" s="89"/>
      <c r="P20" s="28"/>
      <c r="R20" s="24" t="str">
        <f t="shared" si="0"/>
        <v/>
      </c>
      <c r="S20" s="25"/>
      <c r="T20" s="24" t="str">
        <f t="shared" si="1"/>
        <v/>
      </c>
      <c r="U20" s="25"/>
      <c r="V20" s="24" t="str">
        <f t="shared" si="2"/>
        <v/>
      </c>
      <c r="W20" s="26" t="str">
        <f t="shared" si="3"/>
        <v/>
      </c>
      <c r="X20" s="25"/>
      <c r="Y20" s="25"/>
      <c r="Z20" s="25"/>
      <c r="AA20" s="24" t="str">
        <f>IF(AB20="","",IF(AND(AB20&gt;='[6]Hoja2 Formulas'!$C$7,JURIDICA!AB20&lt;='[6]Hoja2 Formulas'!$D$7),"Muy Baja",IF(AND(AB20&gt;='[6]Hoja2 Formulas'!$C$8,JURIDICA!AB20&lt;='[6]Hoja2 Formulas'!$D$8),"Baja",IF(AND(AB20&gt;='[6]Hoja2 Formulas'!$C$9,JURIDICA!AB20&lt;='[6]Hoja2 Formulas'!$D$9),"Media",IF(AND(AB20&gt;='[6]Hoja2 Formulas'!$C$10,JURIDICA!AB20&lt;='[6]Hoja2 Formulas'!$D$10),"Alta",IF(AND(AB20&gt;='[6]Hoja2 Formulas'!$C$11,JURIDICA!AB20&lt;='[6]Hoja2 Formulas'!$D$11),"Muy Alta",""))))))</f>
        <v/>
      </c>
      <c r="AB20" s="26" t="str">
        <f>IFERROR(AB19-(AB19*W20),"")</f>
        <v/>
      </c>
      <c r="AC20" s="26" t="str">
        <f>IF(AB20="","",VLOOKUP(AA20,'[6]Hoja2 Formulas'!$B$7:$E$11,4,FALSE))</f>
        <v/>
      </c>
      <c r="AD20" s="24" t="str">
        <f>IF(AE20="","",IF(AND(AE20&gt;='[6]Hoja2 Formulas'!$C$7,JURIDICA!AE20&lt;='[6]Hoja2 Formulas'!$D$7),"Leve",IF(AND(AE20&gt;='[6]Hoja2 Formulas'!$C$8,JURIDICA!AE20&lt;='[6]Hoja2 Formulas'!$D$8),"Menor",IF(AND(AE20&gt;='[6]Hoja2 Formulas'!$C$9,JURIDICA!AE20&lt;='[6]Hoja2 Formulas'!$D$9),"Moderado",IF(AND(AE20&gt;='[6]Hoja2 Formulas'!$C$10,JURIDICA!AE20&lt;='[6]Hoja2 Formulas'!$D$10),"Mayor",IF(AND(AE20&gt;='[6]Hoja2 Formulas'!$C$11,JURIDICA!AE20&lt;='[6]Hoja2 Formulas'!$D$11),"Catastófico",""))))))</f>
        <v/>
      </c>
      <c r="AE20" s="26" t="str">
        <f>IF(W20="","",IF(S20="Correctivo",AE19-AE19*W20,AE19))</f>
        <v/>
      </c>
      <c r="AF20" s="24" t="str">
        <f>IF(AND(AE20="",AB20=""),"",VLOOKUP(AC20*1,'[6]Hoja1 Formulas'!$B$13:$I$17,(AC20*100)/20 + 3,FALSE))</f>
        <v/>
      </c>
      <c r="AG20" s="25"/>
      <c r="AH20" s="23"/>
      <c r="AL20" s="23"/>
    </row>
    <row r="21" spans="2:38" ht="49.5" customHeight="1">
      <c r="B21" s="91"/>
      <c r="C21" s="92"/>
      <c r="D21" s="92"/>
      <c r="E21" s="23"/>
      <c r="F21" s="32"/>
      <c r="G21" s="92"/>
      <c r="H21" s="93"/>
      <c r="I21" s="89"/>
      <c r="J21" s="89"/>
      <c r="K21" s="89"/>
      <c r="L21" s="89"/>
      <c r="M21" s="89"/>
      <c r="N21" s="90"/>
      <c r="O21" s="89"/>
      <c r="P21" s="22"/>
      <c r="R21" s="24" t="str">
        <f t="shared" si="0"/>
        <v/>
      </c>
      <c r="S21" s="25"/>
      <c r="T21" s="24" t="str">
        <f t="shared" si="1"/>
        <v/>
      </c>
      <c r="U21" s="25"/>
      <c r="V21" s="24" t="str">
        <f t="shared" si="2"/>
        <v/>
      </c>
      <c r="W21" s="26" t="str">
        <f t="shared" si="3"/>
        <v/>
      </c>
      <c r="X21" s="25"/>
      <c r="Y21" s="25"/>
      <c r="Z21" s="25"/>
      <c r="AA21" s="24" t="str">
        <f>IF(AB21="","",IF(AND(AB21&gt;='[6]Hoja2 Formulas'!$C$7,JURIDICA!AB21&lt;='[6]Hoja2 Formulas'!$D$7),"Muy Baja",IF(AND(AB21&gt;='[6]Hoja2 Formulas'!$C$8,JURIDICA!AB21&lt;='[6]Hoja2 Formulas'!$D$8),"Baja",IF(AND(AB21&gt;='[6]Hoja2 Formulas'!$C$9,JURIDICA!AB21&lt;='[6]Hoja2 Formulas'!$D$9),"Media",IF(AND(AB21&gt;='[6]Hoja2 Formulas'!$C$10,JURIDICA!AB21&lt;='[6]Hoja2 Formulas'!$D$10),"Alta",IF(AND(AB21&gt;='[6]Hoja2 Formulas'!$C$11,JURIDICA!AB21&lt;='[6]Hoja2 Formulas'!$D$11),"Muy Alta",""))))))</f>
        <v/>
      </c>
      <c r="AB21" s="26" t="str">
        <f>IFERROR(AB20-(AB20*W21),"")</f>
        <v/>
      </c>
      <c r="AC21" s="26" t="str">
        <f>IF(AB21="","",VLOOKUP(AA21,'[6]Hoja2 Formulas'!$B$7:$E$11,4,FALSE))</f>
        <v/>
      </c>
      <c r="AD21" s="24" t="str">
        <f>IF(AE21="","",IF(AND(AE21&gt;='[6]Hoja2 Formulas'!$C$7,JURIDICA!AE21&lt;='[6]Hoja2 Formulas'!$D$7),"Leve",IF(AND(AE21&gt;='[6]Hoja2 Formulas'!$C$8,JURIDICA!AE21&lt;='[6]Hoja2 Formulas'!$D$8),"Menor",IF(AND(AE21&gt;='[6]Hoja2 Formulas'!$C$9,JURIDICA!AE21&lt;='[6]Hoja2 Formulas'!$D$9),"Moderado",IF(AND(AE21&gt;='[6]Hoja2 Formulas'!$C$10,JURIDICA!AE21&lt;='[6]Hoja2 Formulas'!$D$10),"Mayor",IF(AND(AE21&gt;='[6]Hoja2 Formulas'!$C$11,JURIDICA!AE21&lt;='[6]Hoja2 Formulas'!$D$11),"Catastófico",""))))))</f>
        <v/>
      </c>
      <c r="AE21" s="26" t="str">
        <f>IF(W21="","",IF(S21="Correctivo",AE20-AE20*W21,AE20))</f>
        <v/>
      </c>
      <c r="AF21" s="24" t="str">
        <f>IF(AND(AE21="",AB21=""),"",VLOOKUP(AC21*1,'[6]Hoja1 Formulas'!$B$13:$I$17,(AC21*100)/20 + 3,FALSE))</f>
        <v/>
      </c>
      <c r="AG21" s="25"/>
      <c r="AH21" s="23"/>
    </row>
    <row r="25" spans="2:38">
      <c r="O25" s="59"/>
      <c r="P25" s="60"/>
      <c r="Q25" s="60"/>
      <c r="R25" s="60"/>
      <c r="S25" s="60"/>
      <c r="T25" s="60"/>
      <c r="U25" s="60"/>
      <c r="V25" s="60"/>
      <c r="W25" s="60"/>
      <c r="AJ25" s="34"/>
    </row>
    <row r="26" spans="2:38">
      <c r="O26" s="60"/>
      <c r="P26" s="60"/>
      <c r="Q26" s="60"/>
      <c r="R26" s="60"/>
      <c r="S26" s="60"/>
      <c r="T26" s="60"/>
      <c r="U26" s="60"/>
      <c r="V26" s="60"/>
      <c r="W26" s="60"/>
    </row>
    <row r="27" spans="2:38">
      <c r="O27" s="60"/>
      <c r="P27" s="60"/>
      <c r="Q27" s="60"/>
      <c r="R27" s="60"/>
      <c r="S27" s="60"/>
      <c r="T27" s="60"/>
      <c r="U27" s="60"/>
      <c r="V27" s="60"/>
      <c r="W27" s="60"/>
    </row>
    <row r="28" spans="2:38">
      <c r="B28" s="35"/>
      <c r="C28" s="35"/>
      <c r="O28" s="60"/>
      <c r="P28" s="60"/>
      <c r="Q28" s="60"/>
      <c r="R28" s="60"/>
      <c r="S28" s="60"/>
      <c r="T28" s="60"/>
      <c r="U28" s="60"/>
      <c r="V28" s="60"/>
      <c r="W28" s="60"/>
    </row>
    <row r="29" spans="2:38">
      <c r="B29" s="35"/>
      <c r="C29" s="35"/>
      <c r="O29" s="60"/>
      <c r="P29" s="60"/>
      <c r="Q29" s="60"/>
      <c r="R29" s="60"/>
      <c r="S29" s="60"/>
      <c r="T29" s="60"/>
      <c r="U29" s="60"/>
      <c r="V29" s="60"/>
      <c r="W29" s="60"/>
    </row>
  </sheetData>
  <sheetProtection algorithmName="SHA-512" hashValue="7vd2zBP4VZBhbrQxPhQM5nCFwrPCQeP3Og89i50OG4Cgb2AolZxJAr1UkQUYBRnszoO5306EK/gzuf1XUmhZ6w==" saltValue="WIYjf5Sk+LndrgGXZNFHoQ==" spinCount="100000" selectLockedCells="1"/>
  <dataConsolidate/>
  <mergeCells count="80">
    <mergeCell ref="A4:D4"/>
    <mergeCell ref="E4:O4"/>
    <mergeCell ref="AA7:AA9"/>
    <mergeCell ref="T8:T9"/>
    <mergeCell ref="U8:U9"/>
    <mergeCell ref="V8:V9"/>
    <mergeCell ref="W8:W9"/>
    <mergeCell ref="H7:O7"/>
    <mergeCell ref="P7:P9"/>
    <mergeCell ref="Q7:Q9"/>
    <mergeCell ref="B1:AL1"/>
    <mergeCell ref="A2:D2"/>
    <mergeCell ref="E2:O2"/>
    <mergeCell ref="A3:D3"/>
    <mergeCell ref="E3:O3"/>
    <mergeCell ref="AH7:AL8"/>
    <mergeCell ref="H8:H9"/>
    <mergeCell ref="I8:I9"/>
    <mergeCell ref="J8:J9"/>
    <mergeCell ref="K8:K9"/>
    <mergeCell ref="L8:L9"/>
    <mergeCell ref="M8:M9"/>
    <mergeCell ref="N8:N9"/>
    <mergeCell ref="O8:O9"/>
    <mergeCell ref="S8:S9"/>
    <mergeCell ref="AB7:AB9"/>
    <mergeCell ref="AC7:AC9"/>
    <mergeCell ref="AD7:AD9"/>
    <mergeCell ref="AE7:AE9"/>
    <mergeCell ref="AF7:AF9"/>
    <mergeCell ref="AG7:AG9"/>
    <mergeCell ref="O10:O11"/>
    <mergeCell ref="X8:X9"/>
    <mergeCell ref="Y8:Y9"/>
    <mergeCell ref="Z8:Z9"/>
    <mergeCell ref="R7:R9"/>
    <mergeCell ref="S7:Z7"/>
    <mergeCell ref="H10:H13"/>
    <mergeCell ref="I10:I11"/>
    <mergeCell ref="B7:B9"/>
    <mergeCell ref="C7:C9"/>
    <mergeCell ref="D7:D9"/>
    <mergeCell ref="E7:E9"/>
    <mergeCell ref="F7:F9"/>
    <mergeCell ref="B10:B11"/>
    <mergeCell ref="C10:C11"/>
    <mergeCell ref="D10:D11"/>
    <mergeCell ref="E10:E11"/>
    <mergeCell ref="G10:G11"/>
    <mergeCell ref="G7:G9"/>
    <mergeCell ref="J10:J11"/>
    <mergeCell ref="K10:K13"/>
    <mergeCell ref="L10:L13"/>
    <mergeCell ref="M10:M11"/>
    <mergeCell ref="N10:N11"/>
    <mergeCell ref="N14:N17"/>
    <mergeCell ref="O14:O17"/>
    <mergeCell ref="B14:B17"/>
    <mergeCell ref="C14:C17"/>
    <mergeCell ref="D14:D17"/>
    <mergeCell ref="G14:G17"/>
    <mergeCell ref="H14:H17"/>
    <mergeCell ref="I14:I17"/>
    <mergeCell ref="I18:I21"/>
    <mergeCell ref="J14:J17"/>
    <mergeCell ref="K14:K17"/>
    <mergeCell ref="L14:L17"/>
    <mergeCell ref="M14:M17"/>
    <mergeCell ref="B18:B21"/>
    <mergeCell ref="C18:C21"/>
    <mergeCell ref="D18:D21"/>
    <mergeCell ref="G18:G21"/>
    <mergeCell ref="H18:H21"/>
    <mergeCell ref="O25:W29"/>
    <mergeCell ref="J18:J21"/>
    <mergeCell ref="K18:K21"/>
    <mergeCell ref="L18:L21"/>
    <mergeCell ref="M18:M21"/>
    <mergeCell ref="N18:N21"/>
    <mergeCell ref="O18:O21"/>
  </mergeCells>
  <conditionalFormatting sqref="O10 O12:O21">
    <cfRule type="containsText" dxfId="84" priority="17" operator="containsText" text="Alto">
      <formula>NOT(ISERROR(SEARCH("Alto",O10)))</formula>
    </cfRule>
  </conditionalFormatting>
  <conditionalFormatting sqref="O10 O12:O21">
    <cfRule type="containsText" dxfId="83" priority="15" operator="containsText" text="Moderado">
      <formula>NOT(ISERROR(SEARCH("Moderado",O10)))</formula>
    </cfRule>
    <cfRule type="containsText" dxfId="82" priority="16" operator="containsText" text="Extremo">
      <formula>NOT(ISERROR(SEARCH("Extremo",O10)))</formula>
    </cfRule>
  </conditionalFormatting>
  <conditionalFormatting sqref="AF10:AF21">
    <cfRule type="cellIs" dxfId="81" priority="1" operator="equal">
      <formula>"Extremo"</formula>
    </cfRule>
    <cfRule type="cellIs" dxfId="80" priority="2" operator="equal">
      <formula>"Alto"</formula>
    </cfRule>
    <cfRule type="cellIs" dxfId="79" priority="3" operator="equal">
      <formula>"Moderado"</formula>
    </cfRule>
    <cfRule type="cellIs" dxfId="78" priority="4" operator="equal">
      <formula>"Bajo"</formula>
    </cfRule>
  </conditionalFormatting>
  <conditionalFormatting sqref="AA10:AA21 I10 I12:I21">
    <cfRule type="cellIs" dxfId="77" priority="9" operator="equal">
      <formula>"Muy Baja"</formula>
    </cfRule>
    <cfRule type="cellIs" dxfId="76" priority="10" operator="equal">
      <formula>"Baja"</formula>
    </cfRule>
    <cfRule type="cellIs" dxfId="75" priority="11" operator="equal">
      <formula>"Media"</formula>
    </cfRule>
    <cfRule type="cellIs" dxfId="74" priority="12" operator="equal">
      <formula>"Alta"</formula>
    </cfRule>
    <cfRule type="cellIs" dxfId="73" priority="13" operator="equal">
      <formula>"Muy Alta"</formula>
    </cfRule>
  </conditionalFormatting>
  <conditionalFormatting sqref="AD10:AD21 M10 M12:M21">
    <cfRule type="cellIs" dxfId="72" priority="5" operator="equal">
      <formula>"Catastrófico"</formula>
    </cfRule>
    <cfRule type="cellIs" dxfId="71" priority="6" operator="equal">
      <formula>"Mayor"</formula>
    </cfRule>
    <cfRule type="cellIs" dxfId="70" priority="7" operator="equal">
      <formula>"Menor"</formula>
    </cfRule>
    <cfRule type="cellIs" dxfId="69" priority="8" operator="equal">
      <formula>"Leve"</formula>
    </cfRule>
    <cfRule type="cellIs" dxfId="68" priority="14" operator="equal">
      <formula>"Moderado"</formula>
    </cfRule>
  </conditionalFormatting>
  <dataValidations count="2">
    <dataValidation type="list" allowBlank="1" showInputMessage="1" showErrorMessage="1" sqref="AL10:AL20" xr:uid="{00000000-0002-0000-0400-000000000000}">
      <formula1>"Finalizado,En Curso"</formula1>
    </dataValidation>
    <dataValidation type="list" allowBlank="1" showInputMessage="1" showErrorMessage="1" sqref="AL21" xr:uid="{00000000-0002-0000-0400-000001000000}">
      <formula1>"Finalizado, En Curso"</formula1>
    </dataValidation>
  </dataValidations>
  <pageMargins left="0.70866141732283472" right="0.70866141732283472" top="0.94488188976377963" bottom="0.74803149606299213" header="0.31496062992125984" footer="0.31496062992125984"/>
  <pageSetup paperSize="5" scale="33" orientation="landscape" r:id="rId1"/>
  <headerFooter>
    <oddHeader>&amp;L&amp;G&amp;C&amp;"Montserrat,Negrita"&amp;14&amp;K0070C0
FORMATO MAPA RIESGOS DE CORRUPCIÓN AÑO 2023&amp;R&amp;G</oddHeader>
    <oddFooter>&amp;L&amp;"Montserrat,Normal"
Dirección: Calle 24A No. 59-42 Torre 4 Piso 3 
Centro Empresarial Sarmiento Angulo
Conmutador: (+601) 307 8038
Línea gratuita: 01 8000 119703&amp;"-,Normal"
&amp;C&amp;"Montserrat,Normal"&amp;P de &amp;N
FOR-SIG-121-025
27/07/2023 Versión: 03
&amp;G&amp;R&amp;G</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2000000}">
          <x14:formula1>
            <xm:f>'C:\Users\krivera\OneDrive - Superintendencia de Vigilancia\Documentos - copia\2023\PAAC\MAPAS DE RIESGOS CORRUPCION\[MATRIZ RIESGOS DE CORRUPCION JURIDICA.xlsx]Hoja2 Formulas'!#REF!</xm:f>
          </x14:formula1>
          <xm:sqref>AG10:AG21 S10:S21 U10:U21 X10:Z21</xm:sqref>
        </x14:dataValidation>
        <x14:dataValidation type="list" allowBlank="1" showInputMessage="1" showErrorMessage="1" xr:uid="{00000000-0002-0000-0400-000008000000}">
          <x14:formula1>
            <xm:f>'C:\Users\krivera\OneDrive - Superintendencia de Vigilancia\Documentos - copia\2023\PAAC\MAPAS DE RIESGOS CORRUPCION\[MATRIZ RIESGOS DE CORRUPCION JURIDICA.xlsx]Criterios Impacto'!#REF!</xm:f>
          </x14:formula1>
          <xm:sqref>M10 M12:M21</xm:sqref>
        </x14:dataValidation>
        <x14:dataValidation type="list" allowBlank="1" showInputMessage="1" showErrorMessage="1" xr:uid="{00000000-0002-0000-0400-000009000000}">
          <x14:formula1>
            <xm:f>'C:\Users\krivera\OneDrive - Superintendencia de Vigilancia\Documentos - copia\2023\PAAC\MAPAS DE RIESGOS CORRUPCION\[MATRIZ RIESGOS DE CORRUPCION JURIDICA.xlsx]Hoja1 Formulas'!#REF!</xm:f>
          </x14:formula1>
          <xm:sqref>D10 D12:D21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37"/>
  <sheetViews>
    <sheetView showGridLines="0" view="pageLayout" topLeftCell="N7" zoomScale="70" zoomScaleNormal="100" zoomScaleSheetLayoutView="30" zoomScalePageLayoutView="70" workbookViewId="0">
      <selection activeCell="AH12" sqref="AH12"/>
    </sheetView>
  </sheetViews>
  <sheetFormatPr defaultColWidth="11.42578125" defaultRowHeight="13.5"/>
  <cols>
    <col min="1" max="1" width="1" style="1" customWidth="1"/>
    <col min="2" max="2" width="4.28515625" style="1" bestFit="1" customWidth="1"/>
    <col min="3" max="3" width="26.5703125" style="1" customWidth="1"/>
    <col min="4" max="4" width="18.7109375" style="1" customWidth="1"/>
    <col min="5" max="5" width="33.140625" style="1" customWidth="1"/>
    <col min="6" max="6" width="31.5703125" style="1" customWidth="1"/>
    <col min="7" max="7" width="14.85546875" style="1" customWidth="1"/>
    <col min="8" max="8" width="15.7109375" style="1" hidden="1" customWidth="1"/>
    <col min="9" max="9" width="11.5703125" style="1" customWidth="1"/>
    <col min="10" max="10" width="6" style="1" customWidth="1"/>
    <col min="11" max="12" width="14.5703125" style="1" hidden="1" customWidth="1"/>
    <col min="13" max="13" width="11.5703125" style="1" customWidth="1"/>
    <col min="14" max="14" width="6" style="1" customWidth="1"/>
    <col min="15" max="15" width="11.5703125" style="1" customWidth="1"/>
    <col min="16" max="16" width="8.85546875" style="1" customWidth="1"/>
    <col min="17" max="17" width="55.5703125" style="1" customWidth="1"/>
    <col min="18" max="18" width="15.140625" style="1" customWidth="1"/>
    <col min="19" max="19" width="14.42578125" style="1" customWidth="1"/>
    <col min="20" max="20" width="8.28515625" style="1" hidden="1" customWidth="1"/>
    <col min="21" max="21" width="10.28515625" style="1" customWidth="1"/>
    <col min="22" max="22" width="8.28515625" style="1" hidden="1" customWidth="1"/>
    <col min="23" max="23" width="8.28515625" style="1" customWidth="1"/>
    <col min="24" max="24" width="17.140625" style="1" customWidth="1"/>
    <col min="25" max="25" width="13.28515625" style="1" customWidth="1"/>
    <col min="26" max="26" width="15.85546875" style="1" customWidth="1"/>
    <col min="27" max="27" width="10.42578125" style="5" customWidth="1"/>
    <col min="28" max="28" width="5.5703125" style="1" customWidth="1"/>
    <col min="29" max="29" width="7.140625" style="1" hidden="1" customWidth="1"/>
    <col min="30" max="30" width="10.42578125" style="5" customWidth="1"/>
    <col min="31" max="31" width="5.5703125" style="1" customWidth="1"/>
    <col min="32" max="32" width="10.42578125" style="5" customWidth="1"/>
    <col min="33" max="33" width="11.28515625" style="1" customWidth="1"/>
    <col min="34" max="34" width="39.7109375" style="1" customWidth="1"/>
    <col min="35" max="35" width="21.7109375" style="1" customWidth="1"/>
    <col min="36" max="36" width="21.42578125" style="1" customWidth="1"/>
    <col min="37" max="37" width="19" style="1" customWidth="1"/>
    <col min="38" max="38" width="12.5703125" style="1" customWidth="1"/>
    <col min="39" max="39" width="23.42578125" style="1" customWidth="1"/>
    <col min="40" max="16384" width="11.42578125" style="1"/>
  </cols>
  <sheetData>
    <row r="1" spans="1:43" ht="57" customHeight="1">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row>
    <row r="2" spans="1:43" ht="49.5" customHeight="1">
      <c r="A2" s="86" t="s">
        <v>0</v>
      </c>
      <c r="B2" s="86"/>
      <c r="C2" s="86"/>
      <c r="D2" s="86"/>
      <c r="E2" s="101" t="s">
        <v>124</v>
      </c>
      <c r="F2" s="101"/>
      <c r="G2" s="101"/>
      <c r="H2" s="101"/>
      <c r="I2" s="101"/>
      <c r="J2" s="101"/>
      <c r="K2" s="101"/>
      <c r="L2" s="101"/>
      <c r="M2" s="101"/>
      <c r="N2" s="101"/>
      <c r="O2" s="101"/>
      <c r="P2" s="2"/>
      <c r="Q2" s="3"/>
      <c r="R2" s="3"/>
      <c r="S2" s="3"/>
      <c r="T2" s="3"/>
      <c r="U2" s="3"/>
      <c r="V2" s="3"/>
      <c r="W2" s="3"/>
      <c r="X2" s="3"/>
      <c r="Y2" s="3"/>
      <c r="Z2" s="3"/>
      <c r="AA2" s="4"/>
      <c r="AB2" s="3"/>
      <c r="AC2" s="3"/>
      <c r="AD2" s="4"/>
      <c r="AE2" s="3"/>
      <c r="AF2" s="4"/>
      <c r="AG2" s="3"/>
      <c r="AH2" s="3"/>
      <c r="AI2" s="3"/>
    </row>
    <row r="3" spans="1:43" ht="41.25" customHeight="1">
      <c r="A3" s="86" t="s">
        <v>2</v>
      </c>
      <c r="B3" s="86"/>
      <c r="C3" s="86"/>
      <c r="D3" s="86"/>
      <c r="E3" s="101" t="s">
        <v>3</v>
      </c>
      <c r="F3" s="101"/>
      <c r="G3" s="101"/>
      <c r="H3" s="101"/>
      <c r="I3" s="101"/>
      <c r="J3" s="101"/>
      <c r="K3" s="101"/>
      <c r="L3" s="101"/>
      <c r="M3" s="101"/>
      <c r="N3" s="101"/>
      <c r="O3" s="101"/>
      <c r="P3" s="3"/>
      <c r="Q3" s="3"/>
      <c r="R3" s="3"/>
      <c r="S3" s="3"/>
      <c r="T3" s="3"/>
      <c r="U3" s="3"/>
      <c r="V3" s="3"/>
      <c r="W3" s="3"/>
      <c r="X3" s="3"/>
      <c r="Y3" s="3"/>
      <c r="Z3" s="3"/>
      <c r="AA3" s="4"/>
      <c r="AB3" s="3"/>
      <c r="AC3" s="3"/>
      <c r="AD3" s="4"/>
      <c r="AE3" s="3"/>
      <c r="AF3" s="4"/>
      <c r="AG3" s="3"/>
      <c r="AH3" s="3"/>
      <c r="AI3" s="3"/>
    </row>
    <row r="4" spans="1:43" ht="60.75" customHeight="1">
      <c r="A4" s="86" t="s">
        <v>4</v>
      </c>
      <c r="B4" s="86"/>
      <c r="C4" s="86"/>
      <c r="D4" s="86"/>
      <c r="E4" s="101" t="s">
        <v>125</v>
      </c>
      <c r="F4" s="101"/>
      <c r="G4" s="101"/>
      <c r="H4" s="101"/>
      <c r="I4" s="101"/>
      <c r="J4" s="101"/>
      <c r="K4" s="101"/>
      <c r="L4" s="101"/>
      <c r="M4" s="101"/>
      <c r="N4" s="101"/>
      <c r="O4" s="101"/>
      <c r="P4" s="3"/>
      <c r="Q4" s="3"/>
      <c r="R4" s="3"/>
      <c r="S4" s="3"/>
      <c r="T4" s="3"/>
      <c r="U4" s="3"/>
      <c r="V4" s="3"/>
      <c r="W4" s="3"/>
      <c r="X4" s="3"/>
      <c r="Y4" s="3"/>
      <c r="Z4" s="3"/>
      <c r="AA4" s="4"/>
      <c r="AB4" s="3"/>
      <c r="AC4" s="3"/>
      <c r="AD4" s="4"/>
      <c r="AE4" s="3"/>
      <c r="AF4" s="4"/>
      <c r="AG4" s="3"/>
      <c r="AH4" s="3"/>
      <c r="AI4" s="3"/>
    </row>
    <row r="6" spans="1:43" ht="14.25" thickBot="1"/>
    <row r="7" spans="1:43">
      <c r="B7" s="65" t="s">
        <v>6</v>
      </c>
      <c r="C7" s="67" t="s">
        <v>7</v>
      </c>
      <c r="D7" s="67" t="s">
        <v>8</v>
      </c>
      <c r="E7" s="67" t="s">
        <v>9</v>
      </c>
      <c r="F7" s="67" t="s">
        <v>10</v>
      </c>
      <c r="G7" s="67" t="s">
        <v>11</v>
      </c>
      <c r="H7" s="67" t="s">
        <v>12</v>
      </c>
      <c r="I7" s="67"/>
      <c r="J7" s="67"/>
      <c r="K7" s="67"/>
      <c r="L7" s="67"/>
      <c r="M7" s="67"/>
      <c r="N7" s="67"/>
      <c r="O7" s="67"/>
      <c r="P7" s="68" t="s">
        <v>13</v>
      </c>
      <c r="Q7" s="68" t="s">
        <v>14</v>
      </c>
      <c r="R7" s="74" t="s">
        <v>15</v>
      </c>
      <c r="S7" s="68" t="s">
        <v>16</v>
      </c>
      <c r="T7" s="68"/>
      <c r="U7" s="68"/>
      <c r="V7" s="68"/>
      <c r="W7" s="68"/>
      <c r="X7" s="68"/>
      <c r="Y7" s="68"/>
      <c r="Z7" s="68"/>
      <c r="AA7" s="74" t="s">
        <v>17</v>
      </c>
      <c r="AB7" s="68" t="s">
        <v>18</v>
      </c>
      <c r="AC7" s="68" t="s">
        <v>19</v>
      </c>
      <c r="AD7" s="74" t="s">
        <v>20</v>
      </c>
      <c r="AE7" s="68" t="s">
        <v>18</v>
      </c>
      <c r="AF7" s="74" t="s">
        <v>21</v>
      </c>
      <c r="AG7" s="74" t="s">
        <v>22</v>
      </c>
      <c r="AH7" s="68" t="s">
        <v>23</v>
      </c>
      <c r="AI7" s="68"/>
      <c r="AJ7" s="68"/>
      <c r="AK7" s="68"/>
      <c r="AL7" s="68"/>
    </row>
    <row r="8" spans="1:43" ht="52.5" customHeight="1">
      <c r="B8" s="66"/>
      <c r="C8" s="68"/>
      <c r="D8" s="68"/>
      <c r="E8" s="68"/>
      <c r="F8" s="68"/>
      <c r="G8" s="68"/>
      <c r="H8" s="68" t="s">
        <v>24</v>
      </c>
      <c r="I8" s="74" t="s">
        <v>24</v>
      </c>
      <c r="J8" s="68" t="s">
        <v>18</v>
      </c>
      <c r="K8" s="75" t="s">
        <v>25</v>
      </c>
      <c r="L8" s="75" t="s">
        <v>26</v>
      </c>
      <c r="M8" s="74" t="s">
        <v>25</v>
      </c>
      <c r="N8" s="68" t="s">
        <v>18</v>
      </c>
      <c r="O8" s="74" t="s">
        <v>27</v>
      </c>
      <c r="P8" s="68"/>
      <c r="Q8" s="68"/>
      <c r="R8" s="74"/>
      <c r="S8" s="74" t="s">
        <v>28</v>
      </c>
      <c r="T8" s="74"/>
      <c r="U8" s="74" t="s">
        <v>29</v>
      </c>
      <c r="V8" s="74"/>
      <c r="W8" s="74" t="s">
        <v>30</v>
      </c>
      <c r="X8" s="74" t="s">
        <v>31</v>
      </c>
      <c r="Y8" s="74" t="s">
        <v>11</v>
      </c>
      <c r="Z8" s="74" t="s">
        <v>32</v>
      </c>
      <c r="AA8" s="74"/>
      <c r="AB8" s="68"/>
      <c r="AC8" s="68"/>
      <c r="AD8" s="74"/>
      <c r="AE8" s="68"/>
      <c r="AF8" s="74"/>
      <c r="AG8" s="74"/>
      <c r="AH8" s="68"/>
      <c r="AI8" s="68"/>
      <c r="AJ8" s="68"/>
      <c r="AK8" s="68"/>
      <c r="AL8" s="68"/>
    </row>
    <row r="9" spans="1:43" ht="44.25" customHeight="1">
      <c r="B9" s="66"/>
      <c r="C9" s="68"/>
      <c r="D9" s="68"/>
      <c r="E9" s="68"/>
      <c r="F9" s="68"/>
      <c r="G9" s="68"/>
      <c r="H9" s="68"/>
      <c r="I9" s="74"/>
      <c r="J9" s="68"/>
      <c r="K9" s="76"/>
      <c r="L9" s="76"/>
      <c r="M9" s="74"/>
      <c r="N9" s="68"/>
      <c r="O9" s="74"/>
      <c r="P9" s="68"/>
      <c r="Q9" s="68"/>
      <c r="R9" s="74"/>
      <c r="S9" s="74"/>
      <c r="T9" s="74"/>
      <c r="U9" s="74"/>
      <c r="V9" s="74"/>
      <c r="W9" s="74"/>
      <c r="X9" s="74"/>
      <c r="Y9" s="74"/>
      <c r="Z9" s="74"/>
      <c r="AA9" s="74"/>
      <c r="AB9" s="68"/>
      <c r="AC9" s="68"/>
      <c r="AD9" s="74"/>
      <c r="AE9" s="68"/>
      <c r="AF9" s="74"/>
      <c r="AG9" s="74"/>
      <c r="AH9" s="7" t="s">
        <v>33</v>
      </c>
      <c r="AI9" s="7" t="s">
        <v>34</v>
      </c>
      <c r="AJ9" s="7" t="s">
        <v>35</v>
      </c>
      <c r="AK9" s="7" t="s">
        <v>36</v>
      </c>
      <c r="AL9" s="7" t="s">
        <v>37</v>
      </c>
    </row>
    <row r="10" spans="1:43" s="9" customFormat="1" ht="135">
      <c r="B10" s="97">
        <v>1</v>
      </c>
      <c r="C10" s="70" t="s">
        <v>126</v>
      </c>
      <c r="D10" s="70" t="s">
        <v>69</v>
      </c>
      <c r="E10" s="10" t="s">
        <v>127</v>
      </c>
      <c r="F10" s="10" t="s">
        <v>128</v>
      </c>
      <c r="G10" s="70">
        <v>702</v>
      </c>
      <c r="H10" s="71" t="str">
        <f>IF(G10="","",IF(AND(G10&gt;='[2]Hoja1 Formulas'!$K$3,G10&lt;='[2]Hoja1 Formulas'!$L$3),'[2]Hoja1 Formulas'!$I$3,IF(AND(G10&gt;='[2]Hoja1 Formulas'!$K$4,G10&lt;='[2]Hoja1 Formulas'!$L$4),'[2]Hoja1 Formulas'!$I$4,IF(AND(G10&gt;='[2]Hoja1 Formulas'!$K$5,G10&lt;='[2]Hoja1 Formulas'!$L$5),'[2]Hoja1 Formulas'!$I$5,IF(AND(G10&gt;='[2]Hoja1 Formulas'!$K$6,G10&lt;='[2]Hoja1 Formulas'!$L$6),'[2]Hoja1 Formulas'!$I$6,IF(AND(G10&gt;='[2]Hoja1 Formulas'!$K$7,G10&lt;='[2]Hoja1 Formulas'!$L$7),'[2]Hoja1 Formulas'!$I$7,""))))))</f>
        <v>80% Alta</v>
      </c>
      <c r="I10" s="63" t="str">
        <f>IF(H10="","",MID(H10,FIND("%",H10,1)+2,LEN(H10)-(FIND("%",H10,1))))</f>
        <v>Alta</v>
      </c>
      <c r="J10" s="63" t="str">
        <f>IF(H10="","",MID(H10,1,FIND("%",H10,1)))</f>
        <v>80%</v>
      </c>
      <c r="K10" s="61" t="str">
        <f>MID(H10,1,2)</f>
        <v>80</v>
      </c>
      <c r="L10" s="61">
        <f>'[2]Criterios Impacto'!G23</f>
        <v>11</v>
      </c>
      <c r="M10" s="63" t="s">
        <v>42</v>
      </c>
      <c r="N10" s="103">
        <f>IF(M10="Moderado",60%,IF(M10="Mayor",80%,IF(M10="Catastrófico",100%,"")))</f>
        <v>0.8</v>
      </c>
      <c r="O10" s="61" t="str">
        <f>IFERROR(IF(AND(G10="",L10=""),"",IF(AND(G10="",M10=""),"",VLOOKUP(J10*1,'[2]Hoja1 Formulas'!$B$13:$I$17,(N10*100)/20 + 3,FALSE))),"")</f>
        <v>Extremo</v>
      </c>
      <c r="P10" s="12">
        <v>1</v>
      </c>
      <c r="Q10" s="10" t="s">
        <v>129</v>
      </c>
      <c r="R10" s="14" t="s">
        <v>130</v>
      </c>
      <c r="S10" s="15" t="s">
        <v>44</v>
      </c>
      <c r="T10" s="14">
        <f t="shared" ref="T10:T13" si="0">IF(S10="Preventivo",25%,(IF(S10="Correctivo",10%,IF(S10="Detectivo",15%,""))))</f>
        <v>0.25</v>
      </c>
      <c r="U10" s="15" t="s">
        <v>45</v>
      </c>
      <c r="V10" s="14">
        <f>IF(U10="Automático",25%,IF(U10="Manual",15%,""))</f>
        <v>0.15</v>
      </c>
      <c r="W10" s="16">
        <f>IF(SUM(V10,T10)=0,"",SUM(V10,T10))</f>
        <v>0.4</v>
      </c>
      <c r="X10" s="15" t="s">
        <v>46</v>
      </c>
      <c r="Y10" s="15" t="s">
        <v>47</v>
      </c>
      <c r="Z10" s="15" t="s">
        <v>73</v>
      </c>
      <c r="AA10" s="14" t="str">
        <f>IF(AB10="","",IF(AND(AB10&gt;='[2]Hoja2 Formulas'!$C$7,CONTRACTUAL!AB10&lt;='[2]Hoja2 Formulas'!$D$7),"Muy Baja",IF(AND(AB10&gt;='[2]Hoja2 Formulas'!$C$8,CONTRACTUAL!AB10&lt;='[2]Hoja2 Formulas'!$D$8),"Baja",IF(AND(AB10&gt;='[2]Hoja2 Formulas'!$C$9,CONTRACTUAL!AB10&lt;='[2]Hoja2 Formulas'!$D$9),"Media",IF(AND(AB10&gt;='[2]Hoja2 Formulas'!$C$10,CONTRACTUAL!AB10&lt;='[2]Hoja2 Formulas'!$D$10),"Alta",IF(AND(AB10&gt;='[2]Hoja2 Formulas'!$C$11,CONTRACTUAL!AB10&lt;='[2]Hoja2 Formulas'!$D$11),"Muy Alta",""))))))</f>
        <v>Media</v>
      </c>
      <c r="AB10" s="16">
        <f>IFERROR(J10-(W10*J10),"")</f>
        <v>0.48</v>
      </c>
      <c r="AC10" s="16">
        <f>IF(AB10="","",VLOOKUP(AA10,'[2]Hoja2 Formulas'!$B$7:$E$11,4,FALSE))</f>
        <v>0.6</v>
      </c>
      <c r="AD10" s="14" t="str">
        <f>IF(AE10="","",IF(AND(AE10&gt;='[2]Hoja2 Formulas'!$C$7,CONTRACTUAL!AE10&lt;='[2]Hoja2 Formulas'!$D$7),"Leve",IF(AND(AE10&gt;='[2]Hoja2 Formulas'!$C$8,CONTRACTUAL!AE10&lt;='[2]Hoja2 Formulas'!$D$8),"Menor",IF(AND(AE10&gt;='[2]Hoja2 Formulas'!$C$9,CONTRACTUAL!AE10&lt;='[2]Hoja2 Formulas'!$D$9),"Moderado",IF(AND(AE10&gt;='[2]Hoja2 Formulas'!$C$10,CONTRACTUAL!AE10&lt;='[2]Hoja2 Formulas'!$D$10),"Mayor",IF(AND(AE10&gt;='[2]Hoja2 Formulas'!$C$11,CONTRACTUAL!AE10&lt;='[2]Hoja2 Formulas'!$D$11),"Catastófico",""))))))</f>
        <v>Mayor</v>
      </c>
      <c r="AE10" s="16">
        <f>IF(W10="","",IF(S10="Correctivo",N10-N10*W10,N10))</f>
        <v>0.8</v>
      </c>
      <c r="AF10" s="14" t="str">
        <f>IF(AND(AE10="",AB10=""),"",VLOOKUP(AC10*1,'[2]Hoja1 Formulas'!$B$13:$I$17,(AC10*100)/20 + 3,FALSE))</f>
        <v>Alto</v>
      </c>
      <c r="AG10" s="15" t="s">
        <v>49</v>
      </c>
      <c r="AH10" s="10" t="s">
        <v>131</v>
      </c>
      <c r="AI10" s="10" t="s">
        <v>132</v>
      </c>
      <c r="AJ10" s="17" t="s">
        <v>133</v>
      </c>
      <c r="AK10" s="17" t="s">
        <v>134</v>
      </c>
      <c r="AL10" s="10" t="s">
        <v>54</v>
      </c>
    </row>
    <row r="11" spans="1:43" s="9" customFormat="1" ht="189">
      <c r="B11" s="97"/>
      <c r="C11" s="70"/>
      <c r="D11" s="70"/>
      <c r="E11" s="10" t="s">
        <v>135</v>
      </c>
      <c r="F11" s="43" t="s">
        <v>136</v>
      </c>
      <c r="G11" s="70"/>
      <c r="H11" s="71"/>
      <c r="I11" s="64"/>
      <c r="J11" s="64"/>
      <c r="K11" s="61"/>
      <c r="L11" s="61"/>
      <c r="M11" s="64"/>
      <c r="N11" s="104"/>
      <c r="O11" s="61"/>
      <c r="P11" s="15">
        <v>2</v>
      </c>
      <c r="Q11" s="10" t="s">
        <v>137</v>
      </c>
      <c r="R11" s="14" t="s">
        <v>130</v>
      </c>
      <c r="S11" s="15" t="s">
        <v>44</v>
      </c>
      <c r="T11" s="14">
        <f t="shared" si="0"/>
        <v>0.25</v>
      </c>
      <c r="U11" s="15" t="s">
        <v>45</v>
      </c>
      <c r="V11" s="14">
        <f t="shared" ref="V11:V13" si="1">IF(U11="Automático",25%,IF(U11="Manual",15%,""))</f>
        <v>0.15</v>
      </c>
      <c r="W11" s="16">
        <f t="shared" ref="W11:W13" si="2">IF(SUM(V11,T11)=0,"",SUM(V11,T11))</f>
        <v>0.4</v>
      </c>
      <c r="X11" s="15" t="s">
        <v>46</v>
      </c>
      <c r="Y11" s="15" t="s">
        <v>47</v>
      </c>
      <c r="Z11" s="15" t="s">
        <v>73</v>
      </c>
      <c r="AA11" s="14" t="str">
        <f>IF(AB11="","",IF(AND(AB11&gt;='[2]Hoja2 Formulas'!$C$7,CONTRACTUAL!AB11&lt;='[2]Hoja2 Formulas'!$D$7),"Muy Baja",IF(AND(AB11&gt;='[2]Hoja2 Formulas'!$C$8,CONTRACTUAL!AB11&lt;='[2]Hoja2 Formulas'!$D$8),"Baja",IF(AND(AB11&gt;='[2]Hoja2 Formulas'!$C$9,CONTRACTUAL!AB11&lt;='[2]Hoja2 Formulas'!$D$9),"Media",IF(AND(AB11&gt;='[2]Hoja2 Formulas'!$C$10,CONTRACTUAL!AB11&lt;='[2]Hoja2 Formulas'!$D$10),"Alta",IF(AND(AB11&gt;='[2]Hoja2 Formulas'!$C$11,CONTRACTUAL!AB11&lt;='[2]Hoja2 Formulas'!$D$11),"Muy Alta",""))))))</f>
        <v>Baja</v>
      </c>
      <c r="AB11" s="16">
        <f>IFERROR(AB10-(AB10*W11),"")</f>
        <v>0.28799999999999998</v>
      </c>
      <c r="AC11" s="16">
        <f>IF(AB11="","",VLOOKUP(AA11,'[2]Hoja2 Formulas'!$B$7:$E$11,4,FALSE))</f>
        <v>0.4</v>
      </c>
      <c r="AD11" s="14" t="str">
        <f>IF(AE11="","",IF(AND(AE11&gt;='[2]Hoja2 Formulas'!$C$7,CONTRACTUAL!AE11&lt;='[2]Hoja2 Formulas'!$D$7),"Leve",IF(AND(AE11&gt;='[2]Hoja2 Formulas'!$C$8,CONTRACTUAL!AE11&lt;='[2]Hoja2 Formulas'!$D$8),"Menor",IF(AND(AE11&gt;='[2]Hoja2 Formulas'!$C$9,CONTRACTUAL!AE11&lt;='[2]Hoja2 Formulas'!$D$9),"Moderado",IF(AND(AE11&gt;='[2]Hoja2 Formulas'!$C$10,CONTRACTUAL!AE11&lt;='[2]Hoja2 Formulas'!$D$10),"Mayor",IF(AND(AE11&gt;='[2]Hoja2 Formulas'!$C$11,CONTRACTUAL!AE11&lt;='[2]Hoja2 Formulas'!$D$11),"Catastófico",""))))))</f>
        <v>Mayor</v>
      </c>
      <c r="AE11" s="16">
        <f>IF(W11="","",IF(S11="Correctivo",AE10-AE10*W11,AE10))</f>
        <v>0.8</v>
      </c>
      <c r="AF11" s="14" t="str">
        <f>IF(AND(AE11="",AB11=""),"",VLOOKUP(AC11*1,'[2]Hoja1 Formulas'!$B$13:$I$17,(AC11*100)/20 + 3,FALSE))</f>
        <v>Bajo</v>
      </c>
      <c r="AG11" s="15" t="s">
        <v>49</v>
      </c>
      <c r="AH11" s="10" t="s">
        <v>138</v>
      </c>
      <c r="AI11" s="10" t="s">
        <v>132</v>
      </c>
      <c r="AJ11" s="17" t="s">
        <v>133</v>
      </c>
      <c r="AK11" s="17" t="s">
        <v>134</v>
      </c>
      <c r="AL11" s="10" t="s">
        <v>54</v>
      </c>
    </row>
    <row r="12" spans="1:43" s="9" customFormat="1" ht="121.5">
      <c r="B12" s="97"/>
      <c r="C12" s="70"/>
      <c r="D12" s="70"/>
      <c r="E12" s="10" t="s">
        <v>139</v>
      </c>
      <c r="F12" s="43" t="s">
        <v>140</v>
      </c>
      <c r="G12" s="70"/>
      <c r="H12" s="71"/>
      <c r="I12" s="106"/>
      <c r="J12" s="106"/>
      <c r="K12" s="61"/>
      <c r="L12" s="61"/>
      <c r="M12" s="106"/>
      <c r="N12" s="105"/>
      <c r="O12" s="61"/>
      <c r="P12" s="15">
        <v>3</v>
      </c>
      <c r="Q12" s="10" t="s">
        <v>141</v>
      </c>
      <c r="R12" s="14" t="s">
        <v>130</v>
      </c>
      <c r="S12" s="15" t="s">
        <v>44</v>
      </c>
      <c r="T12" s="14">
        <f t="shared" si="0"/>
        <v>0.25</v>
      </c>
      <c r="U12" s="15" t="s">
        <v>45</v>
      </c>
      <c r="V12" s="14">
        <f t="shared" si="1"/>
        <v>0.15</v>
      </c>
      <c r="W12" s="16">
        <f t="shared" si="2"/>
        <v>0.4</v>
      </c>
      <c r="X12" s="15" t="s">
        <v>46</v>
      </c>
      <c r="Y12" s="15" t="s">
        <v>47</v>
      </c>
      <c r="Z12" s="15" t="s">
        <v>73</v>
      </c>
      <c r="AA12" s="14" t="str">
        <f>IF(AB12="","",IF(AND(AB12&gt;='[2]Hoja2 Formulas'!$C$7,CONTRACTUAL!AB12&lt;='[2]Hoja2 Formulas'!$D$7),"Muy Baja",IF(AND(AB12&gt;='[2]Hoja2 Formulas'!$C$8,CONTRACTUAL!AB12&lt;='[2]Hoja2 Formulas'!$D$8),"Baja",IF(AND(AB12&gt;='[2]Hoja2 Formulas'!$C$9,CONTRACTUAL!AB12&lt;='[2]Hoja2 Formulas'!$D$9),"Media",IF(AND(AB12&gt;='[2]Hoja2 Formulas'!$C$10,CONTRACTUAL!AB12&lt;='[2]Hoja2 Formulas'!$D$10),"Alta",IF(AND(AB12&gt;='[2]Hoja2 Formulas'!$C$11,CONTRACTUAL!AB12&lt;='[2]Hoja2 Formulas'!$D$11),"Muy Alta",""))))))</f>
        <v>Muy Baja</v>
      </c>
      <c r="AB12" s="16">
        <f>IFERROR(AB11-(AB11*W12),"")</f>
        <v>0.17279999999999998</v>
      </c>
      <c r="AC12" s="16">
        <f>IF(AB12="","",VLOOKUP(AA12,'[2]Hoja2 Formulas'!$B$7:$E$11,4,FALSE))</f>
        <v>0.2</v>
      </c>
      <c r="AD12" s="14" t="str">
        <f>IF(AE12="","",IF(AND(AE12&gt;='[2]Hoja2 Formulas'!$C$7,CONTRACTUAL!AE12&lt;='[2]Hoja2 Formulas'!$D$7),"Leve",IF(AND(AE12&gt;='[2]Hoja2 Formulas'!$C$8,CONTRACTUAL!AE12&lt;='[2]Hoja2 Formulas'!$D$8),"Menor",IF(AND(AE12&gt;='[2]Hoja2 Formulas'!$C$9,CONTRACTUAL!AE12&lt;='[2]Hoja2 Formulas'!$D$9),"Moderado",IF(AND(AE12&gt;='[2]Hoja2 Formulas'!$C$10,CONTRACTUAL!AE12&lt;='[2]Hoja2 Formulas'!$D$10),"Mayor",IF(AND(AE12&gt;='[2]Hoja2 Formulas'!$C$11,CONTRACTUAL!AE12&lt;='[2]Hoja2 Formulas'!$D$11),"Catastófico",""))))))</f>
        <v>Mayor</v>
      </c>
      <c r="AE12" s="16">
        <f>IF(W12="","",IF(S12="Correctivo",AE11-AE11*W12,AE11))</f>
        <v>0.8</v>
      </c>
      <c r="AF12" s="14" t="str">
        <f>IF(AND(AE12="",AB12=""),"",VLOOKUP(AC12*1,'[2]Hoja1 Formulas'!$B$13:$I$17,(AC12*100)/20 + 3,FALSE))</f>
        <v>Bajo</v>
      </c>
      <c r="AG12" s="15" t="s">
        <v>49</v>
      </c>
      <c r="AH12" s="10" t="s">
        <v>141</v>
      </c>
      <c r="AI12" s="10" t="s">
        <v>132</v>
      </c>
      <c r="AJ12" s="17" t="s">
        <v>133</v>
      </c>
      <c r="AK12" s="17" t="s">
        <v>134</v>
      </c>
      <c r="AL12" s="10" t="s">
        <v>54</v>
      </c>
    </row>
    <row r="13" spans="1:43" s="9" customFormat="1" ht="50.25" customHeight="1">
      <c r="C13" s="23"/>
      <c r="D13" s="23"/>
      <c r="E13" s="23"/>
      <c r="F13" s="32"/>
      <c r="G13" s="23"/>
      <c r="H13" s="71"/>
      <c r="I13" s="53"/>
      <c r="J13" s="53"/>
      <c r="K13" s="61"/>
      <c r="L13" s="61"/>
      <c r="M13" s="53"/>
      <c r="N13" s="54"/>
      <c r="O13" s="53"/>
      <c r="P13" s="22"/>
      <c r="Q13" s="23"/>
      <c r="R13" s="55" t="str">
        <f t="shared" ref="R13" si="3">IF(OR(S13="Preventivo",S13="Detectivo"),"Probabilidad",IF(S13="Correctivo","Impacto",""))</f>
        <v/>
      </c>
      <c r="S13" s="28"/>
      <c r="T13" s="55" t="str">
        <f t="shared" si="0"/>
        <v/>
      </c>
      <c r="U13" s="28"/>
      <c r="V13" s="55" t="str">
        <f t="shared" si="1"/>
        <v/>
      </c>
      <c r="W13" s="56" t="str">
        <f t="shared" si="2"/>
        <v/>
      </c>
      <c r="X13" s="28"/>
      <c r="Y13" s="28"/>
      <c r="Z13" s="28"/>
      <c r="AA13" s="55" t="str">
        <f>IF(AB13="","",IF(AND(AB13&gt;='[2]Hoja2 Formulas'!$C$7,CONTRACTUAL!AB13&lt;='[2]Hoja2 Formulas'!$D$7),"Muy Baja",IF(AND(AB13&gt;='[2]Hoja2 Formulas'!$C$8,CONTRACTUAL!AB13&lt;='[2]Hoja2 Formulas'!$D$8),"Baja",IF(AND(AB13&gt;='[2]Hoja2 Formulas'!$C$9,CONTRACTUAL!AB13&lt;='[2]Hoja2 Formulas'!$D$9),"Media",IF(AND(AB13&gt;='[2]Hoja2 Formulas'!$C$10,CONTRACTUAL!AB13&lt;='[2]Hoja2 Formulas'!$D$10),"Alta",IF(AND(AB13&gt;='[2]Hoja2 Formulas'!$C$11,CONTRACTUAL!AB13&lt;='[2]Hoja2 Formulas'!$D$11),"Muy Alta",""))))))</f>
        <v/>
      </c>
      <c r="AB13" s="56" t="str">
        <f>IFERROR(AB12-(AB12*W13),"")</f>
        <v/>
      </c>
      <c r="AC13" s="56" t="str">
        <f>IF(AB13="","",VLOOKUP(AA13,'[2]Hoja2 Formulas'!$B$7:$E$11,4,FALSE))</f>
        <v/>
      </c>
      <c r="AD13" s="55" t="str">
        <f>IF(AE13="","",IF(AND(AE13&gt;='[2]Hoja2 Formulas'!$C$7,CONTRACTUAL!AE13&lt;='[2]Hoja2 Formulas'!$D$7),"Leve",IF(AND(AE13&gt;='[2]Hoja2 Formulas'!$C$8,CONTRACTUAL!AE13&lt;='[2]Hoja2 Formulas'!$D$8),"Menor",IF(AND(AE13&gt;='[2]Hoja2 Formulas'!$C$9,CONTRACTUAL!AE13&lt;='[2]Hoja2 Formulas'!$D$9),"Moderado",IF(AND(AE13&gt;='[2]Hoja2 Formulas'!$C$10,CONTRACTUAL!AE13&lt;='[2]Hoja2 Formulas'!$D$10),"Mayor",IF(AND(AE13&gt;='[2]Hoja2 Formulas'!$C$11,CONTRACTUAL!AE13&lt;='[2]Hoja2 Formulas'!$D$11),"Catastófico",""))))))</f>
        <v/>
      </c>
      <c r="AE13" s="56" t="str">
        <f>IF(W13="","",IF(S13="Correctivo",AE12-AE12*W13,AE12))</f>
        <v/>
      </c>
      <c r="AF13" s="55" t="str">
        <f>IF(AND(AE13="",AB13=""),"",VLOOKUP(AC13*1,'[2]Hoja1 Formulas'!$B$13:$I$17,(AC13*100)/20 + 3,FALSE))</f>
        <v/>
      </c>
      <c r="AG13" s="28"/>
      <c r="AH13" s="38"/>
      <c r="AI13" s="23"/>
      <c r="AJ13" s="39"/>
      <c r="AK13" s="27"/>
      <c r="AL13" s="23"/>
    </row>
    <row r="14" spans="1:43" ht="51" customHeight="1">
      <c r="B14" s="91"/>
      <c r="C14" s="92"/>
      <c r="D14" s="92"/>
      <c r="E14" s="23"/>
      <c r="F14" s="23"/>
      <c r="G14" s="92"/>
      <c r="H14" s="93"/>
      <c r="I14" s="89"/>
      <c r="J14" s="89"/>
      <c r="K14" s="89"/>
      <c r="L14" s="89"/>
      <c r="M14" s="89"/>
      <c r="N14" s="90"/>
      <c r="O14" s="89"/>
      <c r="P14" s="22"/>
      <c r="Q14" s="38"/>
      <c r="R14" s="24"/>
      <c r="S14" s="25"/>
      <c r="T14" s="24"/>
      <c r="U14" s="25"/>
      <c r="V14" s="24"/>
      <c r="W14" s="26"/>
      <c r="X14" s="25"/>
      <c r="Y14" s="25"/>
      <c r="Z14" s="25"/>
      <c r="AA14" s="24"/>
      <c r="AB14" s="26"/>
      <c r="AC14" s="26"/>
      <c r="AD14" s="24"/>
      <c r="AE14" s="26"/>
      <c r="AF14" s="24"/>
      <c r="AG14" s="25"/>
      <c r="AH14" s="38"/>
      <c r="AI14" s="23"/>
      <c r="AJ14" s="39"/>
      <c r="AK14" s="27"/>
      <c r="AL14" s="23"/>
    </row>
    <row r="15" spans="1:43" ht="51" customHeight="1">
      <c r="B15" s="91"/>
      <c r="C15" s="92"/>
      <c r="D15" s="92"/>
      <c r="E15" s="23"/>
      <c r="F15" s="40"/>
      <c r="G15" s="92"/>
      <c r="H15" s="93"/>
      <c r="I15" s="89"/>
      <c r="J15" s="89"/>
      <c r="K15" s="89"/>
      <c r="L15" s="89"/>
      <c r="M15" s="89"/>
      <c r="N15" s="90"/>
      <c r="O15" s="89"/>
      <c r="P15" s="28"/>
      <c r="Q15" s="23"/>
      <c r="R15" s="24"/>
      <c r="S15" s="25"/>
      <c r="T15" s="24"/>
      <c r="U15" s="25"/>
      <c r="V15" s="24"/>
      <c r="W15" s="26"/>
      <c r="X15" s="25"/>
      <c r="Y15" s="25"/>
      <c r="Z15" s="25"/>
      <c r="AA15" s="24"/>
      <c r="AB15" s="26"/>
      <c r="AC15" s="26"/>
      <c r="AD15" s="24"/>
      <c r="AE15" s="26"/>
      <c r="AF15" s="24"/>
      <c r="AG15" s="25"/>
      <c r="AH15" s="38"/>
      <c r="AI15" s="23"/>
      <c r="AJ15" s="39"/>
      <c r="AK15" s="27"/>
      <c r="AL15" s="23"/>
    </row>
    <row r="16" spans="1:43" ht="51" customHeight="1">
      <c r="B16" s="91"/>
      <c r="C16" s="92"/>
      <c r="D16" s="92"/>
      <c r="E16" s="23"/>
      <c r="F16" s="32"/>
      <c r="G16" s="92"/>
      <c r="H16" s="93"/>
      <c r="I16" s="89"/>
      <c r="J16" s="89"/>
      <c r="K16" s="89"/>
      <c r="L16" s="89"/>
      <c r="M16" s="89"/>
      <c r="N16" s="90"/>
      <c r="O16" s="89"/>
      <c r="P16" s="28"/>
      <c r="Q16" s="23"/>
      <c r="R16" s="24"/>
      <c r="S16" s="25"/>
      <c r="T16" s="24"/>
      <c r="U16" s="25"/>
      <c r="V16" s="24"/>
      <c r="W16" s="26"/>
      <c r="X16" s="25"/>
      <c r="Y16" s="25"/>
      <c r="Z16" s="25"/>
      <c r="AA16" s="24"/>
      <c r="AB16" s="26"/>
      <c r="AC16" s="26"/>
      <c r="AD16" s="24"/>
      <c r="AE16" s="26"/>
      <c r="AF16" s="24"/>
      <c r="AG16" s="25"/>
      <c r="AH16" s="38"/>
      <c r="AI16" s="23"/>
      <c r="AJ16" s="39"/>
      <c r="AK16" s="27"/>
      <c r="AL16" s="23"/>
    </row>
    <row r="17" spans="2:38" ht="51" customHeight="1">
      <c r="B17" s="91"/>
      <c r="C17" s="92"/>
      <c r="D17" s="92"/>
      <c r="E17" s="23"/>
      <c r="F17" s="32"/>
      <c r="G17" s="92"/>
      <c r="H17" s="93"/>
      <c r="I17" s="89"/>
      <c r="J17" s="89"/>
      <c r="K17" s="89"/>
      <c r="L17" s="89"/>
      <c r="M17" s="89"/>
      <c r="N17" s="90"/>
      <c r="O17" s="89"/>
      <c r="P17" s="22"/>
      <c r="Q17" s="23"/>
      <c r="R17" s="24"/>
      <c r="S17" s="25"/>
      <c r="T17" s="24"/>
      <c r="U17" s="25"/>
      <c r="V17" s="24"/>
      <c r="W17" s="26"/>
      <c r="X17" s="25"/>
      <c r="Y17" s="25"/>
      <c r="Z17" s="25"/>
      <c r="AA17" s="24"/>
      <c r="AB17" s="26"/>
      <c r="AC17" s="26"/>
      <c r="AD17" s="24"/>
      <c r="AE17" s="26"/>
      <c r="AF17" s="24"/>
      <c r="AG17" s="25"/>
      <c r="AH17" s="38"/>
      <c r="AI17" s="23"/>
      <c r="AJ17" s="39"/>
      <c r="AK17" s="27"/>
      <c r="AL17" s="23"/>
    </row>
    <row r="18" spans="2:38" s="9" customFormat="1" ht="49.5" customHeight="1">
      <c r="B18" s="91"/>
      <c r="C18" s="92"/>
      <c r="D18" s="92"/>
      <c r="E18" s="21"/>
      <c r="F18" s="21"/>
      <c r="G18" s="92"/>
      <c r="H18" s="93"/>
      <c r="I18" s="89"/>
      <c r="J18" s="89"/>
      <c r="K18" s="89"/>
      <c r="L18" s="89"/>
      <c r="M18" s="89"/>
      <c r="N18" s="90"/>
      <c r="O18" s="89"/>
      <c r="P18" s="22"/>
      <c r="Q18" s="23"/>
      <c r="R18" s="24"/>
      <c r="S18" s="25"/>
      <c r="T18" s="24"/>
      <c r="U18" s="25"/>
      <c r="V18" s="24"/>
      <c r="W18" s="26"/>
      <c r="X18" s="25"/>
      <c r="Y18" s="25"/>
      <c r="Z18" s="25"/>
      <c r="AA18" s="24"/>
      <c r="AB18" s="26"/>
      <c r="AC18" s="26"/>
      <c r="AD18" s="24"/>
      <c r="AE18" s="26"/>
      <c r="AF18" s="24"/>
      <c r="AG18" s="25"/>
      <c r="AH18" s="23"/>
      <c r="AI18" s="23"/>
      <c r="AJ18" s="23"/>
      <c r="AK18" s="27"/>
      <c r="AL18" s="23"/>
    </row>
    <row r="19" spans="2:38" s="9" customFormat="1" ht="49.5" customHeight="1">
      <c r="B19" s="91"/>
      <c r="C19" s="92"/>
      <c r="D19" s="92"/>
      <c r="E19" s="21"/>
      <c r="F19" s="21"/>
      <c r="G19" s="92"/>
      <c r="H19" s="93"/>
      <c r="I19" s="89"/>
      <c r="J19" s="89"/>
      <c r="K19" s="89"/>
      <c r="L19" s="89"/>
      <c r="M19" s="89"/>
      <c r="N19" s="90"/>
      <c r="O19" s="89"/>
      <c r="P19" s="28"/>
      <c r="Q19" s="23"/>
      <c r="R19" s="24"/>
      <c r="S19" s="25"/>
      <c r="T19" s="24"/>
      <c r="U19" s="25"/>
      <c r="V19" s="24"/>
      <c r="W19" s="26"/>
      <c r="X19" s="25"/>
      <c r="Y19" s="25"/>
      <c r="Z19" s="25"/>
      <c r="AA19" s="24"/>
      <c r="AB19" s="26"/>
      <c r="AC19" s="26"/>
      <c r="AD19" s="24"/>
      <c r="AE19" s="26"/>
      <c r="AF19" s="24"/>
      <c r="AG19" s="25"/>
      <c r="AH19" s="23"/>
      <c r="AI19" s="23"/>
      <c r="AJ19" s="23"/>
      <c r="AK19" s="27"/>
      <c r="AL19" s="23"/>
    </row>
    <row r="20" spans="2:38" s="9" customFormat="1" ht="49.5" customHeight="1">
      <c r="B20" s="91"/>
      <c r="C20" s="92"/>
      <c r="D20" s="92"/>
      <c r="E20" s="21"/>
      <c r="F20" s="21"/>
      <c r="G20" s="92"/>
      <c r="H20" s="93"/>
      <c r="I20" s="89"/>
      <c r="J20" s="89"/>
      <c r="K20" s="89"/>
      <c r="L20" s="89"/>
      <c r="M20" s="89"/>
      <c r="N20" s="90"/>
      <c r="O20" s="89"/>
      <c r="P20" s="28"/>
      <c r="Q20" s="23"/>
      <c r="R20" s="24"/>
      <c r="S20" s="25"/>
      <c r="T20" s="24"/>
      <c r="U20" s="25"/>
      <c r="V20" s="24"/>
      <c r="W20" s="26"/>
      <c r="X20" s="25"/>
      <c r="Y20" s="25"/>
      <c r="Z20" s="25"/>
      <c r="AA20" s="24"/>
      <c r="AB20" s="26"/>
      <c r="AC20" s="26"/>
      <c r="AD20" s="24"/>
      <c r="AE20" s="26"/>
      <c r="AF20" s="24"/>
      <c r="AG20" s="25"/>
      <c r="AH20" s="23"/>
      <c r="AI20" s="23"/>
      <c r="AJ20" s="23"/>
      <c r="AK20" s="27"/>
      <c r="AL20" s="23"/>
    </row>
    <row r="21" spans="2:38" s="9" customFormat="1" ht="49.5" customHeight="1">
      <c r="B21" s="91"/>
      <c r="C21" s="92"/>
      <c r="D21" s="92"/>
      <c r="E21" s="29"/>
      <c r="F21" s="30"/>
      <c r="G21" s="92"/>
      <c r="H21" s="93"/>
      <c r="I21" s="89"/>
      <c r="J21" s="89"/>
      <c r="K21" s="89"/>
      <c r="L21" s="89"/>
      <c r="M21" s="89"/>
      <c r="N21" s="90"/>
      <c r="O21" s="89"/>
      <c r="P21" s="22"/>
      <c r="Q21" s="23"/>
      <c r="R21" s="24"/>
      <c r="S21" s="25"/>
      <c r="T21" s="24"/>
      <c r="U21" s="25"/>
      <c r="V21" s="24"/>
      <c r="W21" s="26"/>
      <c r="X21" s="25"/>
      <c r="Y21" s="25"/>
      <c r="Z21" s="25"/>
      <c r="AA21" s="24"/>
      <c r="AB21" s="26"/>
      <c r="AC21" s="26"/>
      <c r="AD21" s="24"/>
      <c r="AE21" s="26"/>
      <c r="AF21" s="24"/>
      <c r="AG21" s="25"/>
      <c r="AH21" s="23"/>
      <c r="AI21" s="21"/>
      <c r="AJ21" s="21"/>
      <c r="AK21" s="31"/>
      <c r="AL21" s="23"/>
    </row>
    <row r="22" spans="2:38" ht="49.5" customHeight="1">
      <c r="B22" s="91"/>
      <c r="C22" s="92"/>
      <c r="D22" s="92"/>
      <c r="F22" s="32"/>
      <c r="G22" s="92"/>
      <c r="H22" s="93"/>
      <c r="I22" s="89"/>
      <c r="J22" s="89"/>
      <c r="K22" s="89"/>
      <c r="L22" s="89"/>
      <c r="M22" s="89"/>
      <c r="N22" s="90"/>
      <c r="O22" s="89"/>
      <c r="P22" s="22"/>
      <c r="Q22" s="33"/>
      <c r="R22" s="24"/>
      <c r="S22" s="25"/>
      <c r="T22" s="24"/>
      <c r="U22" s="25"/>
      <c r="V22" s="24"/>
      <c r="W22" s="26"/>
      <c r="X22" s="25"/>
      <c r="Y22" s="25"/>
      <c r="Z22" s="25"/>
      <c r="AA22" s="24"/>
      <c r="AB22" s="26"/>
      <c r="AC22" s="26"/>
      <c r="AD22" s="24"/>
      <c r="AE22" s="26"/>
      <c r="AF22" s="24"/>
      <c r="AG22" s="25"/>
      <c r="AH22" s="23"/>
      <c r="AI22" s="23"/>
      <c r="AJ22" s="23"/>
      <c r="AK22" s="27"/>
      <c r="AL22" s="23"/>
    </row>
    <row r="23" spans="2:38" ht="49.5" customHeight="1">
      <c r="B23" s="91"/>
      <c r="C23" s="92"/>
      <c r="D23" s="92"/>
      <c r="E23" s="23"/>
      <c r="F23" s="32"/>
      <c r="G23" s="92"/>
      <c r="H23" s="93"/>
      <c r="I23" s="89"/>
      <c r="J23" s="89"/>
      <c r="K23" s="89"/>
      <c r="L23" s="89"/>
      <c r="M23" s="89"/>
      <c r="N23" s="90"/>
      <c r="O23" s="89"/>
      <c r="P23" s="28"/>
      <c r="R23" s="24"/>
      <c r="S23" s="25"/>
      <c r="T23" s="24"/>
      <c r="U23" s="25"/>
      <c r="V23" s="24"/>
      <c r="W23" s="26"/>
      <c r="X23" s="25"/>
      <c r="Y23" s="25"/>
      <c r="Z23" s="25"/>
      <c r="AA23" s="24"/>
      <c r="AB23" s="26"/>
      <c r="AC23" s="26"/>
      <c r="AD23" s="24"/>
      <c r="AE23" s="26"/>
      <c r="AF23" s="24"/>
      <c r="AG23" s="25"/>
      <c r="AH23" s="23"/>
      <c r="AI23" s="23"/>
      <c r="AJ23" s="23"/>
      <c r="AK23" s="27"/>
      <c r="AL23" s="23"/>
    </row>
    <row r="24" spans="2:38" ht="49.5" customHeight="1">
      <c r="B24" s="91"/>
      <c r="C24" s="92"/>
      <c r="D24" s="92"/>
      <c r="E24" s="23"/>
      <c r="F24" s="32"/>
      <c r="G24" s="92"/>
      <c r="H24" s="93"/>
      <c r="I24" s="89"/>
      <c r="J24" s="89"/>
      <c r="K24" s="89"/>
      <c r="L24" s="89"/>
      <c r="M24" s="89"/>
      <c r="N24" s="90"/>
      <c r="O24" s="89"/>
      <c r="P24" s="28"/>
      <c r="R24" s="24"/>
      <c r="S24" s="25"/>
      <c r="T24" s="24"/>
      <c r="U24" s="25"/>
      <c r="V24" s="24"/>
      <c r="W24" s="26"/>
      <c r="X24" s="25"/>
      <c r="Y24" s="25"/>
      <c r="Z24" s="25"/>
      <c r="AA24" s="24"/>
      <c r="AB24" s="26"/>
      <c r="AC24" s="26"/>
      <c r="AD24" s="24"/>
      <c r="AE24" s="26"/>
      <c r="AF24" s="24"/>
      <c r="AG24" s="25"/>
      <c r="AH24" s="23"/>
      <c r="AL24" s="23"/>
    </row>
    <row r="25" spans="2:38" ht="49.5" customHeight="1">
      <c r="B25" s="91"/>
      <c r="C25" s="92"/>
      <c r="D25" s="92"/>
      <c r="E25" s="23"/>
      <c r="F25" s="32"/>
      <c r="G25" s="92"/>
      <c r="H25" s="93"/>
      <c r="I25" s="89"/>
      <c r="J25" s="89"/>
      <c r="K25" s="89"/>
      <c r="L25" s="89"/>
      <c r="M25" s="89"/>
      <c r="N25" s="90"/>
      <c r="O25" s="89"/>
      <c r="P25" s="22"/>
      <c r="R25" s="24"/>
      <c r="S25" s="25"/>
      <c r="T25" s="24"/>
      <c r="U25" s="25"/>
      <c r="V25" s="24"/>
      <c r="W25" s="26"/>
      <c r="X25" s="25"/>
      <c r="Y25" s="25"/>
      <c r="Z25" s="25"/>
      <c r="AA25" s="24"/>
      <c r="AB25" s="26"/>
      <c r="AC25" s="26"/>
      <c r="AD25" s="24"/>
      <c r="AE25" s="26"/>
      <c r="AF25" s="24"/>
      <c r="AG25" s="25"/>
      <c r="AH25" s="23"/>
      <c r="AL25" s="23"/>
    </row>
    <row r="26" spans="2:38" ht="49.5" customHeight="1">
      <c r="B26" s="91"/>
      <c r="C26" s="92"/>
      <c r="D26" s="92"/>
      <c r="E26" s="23"/>
      <c r="F26" s="23"/>
      <c r="G26" s="92"/>
      <c r="H26" s="93"/>
      <c r="I26" s="89"/>
      <c r="J26" s="89"/>
      <c r="K26" s="89"/>
      <c r="L26" s="89"/>
      <c r="M26" s="89"/>
      <c r="N26" s="90"/>
      <c r="O26" s="89"/>
      <c r="P26" s="22"/>
      <c r="R26" s="24"/>
      <c r="S26" s="25"/>
      <c r="T26" s="24"/>
      <c r="U26" s="25"/>
      <c r="V26" s="24"/>
      <c r="W26" s="26"/>
      <c r="X26" s="25"/>
      <c r="Y26" s="25"/>
      <c r="Z26" s="25"/>
      <c r="AA26" s="24"/>
      <c r="AB26" s="26"/>
      <c r="AC26" s="26"/>
      <c r="AD26" s="24"/>
      <c r="AE26" s="26"/>
      <c r="AF26" s="24"/>
      <c r="AG26" s="25"/>
      <c r="AH26" s="23"/>
      <c r="AL26" s="23"/>
    </row>
    <row r="27" spans="2:38" ht="49.5" customHeight="1">
      <c r="B27" s="91"/>
      <c r="C27" s="92"/>
      <c r="D27" s="92"/>
      <c r="E27" s="23"/>
      <c r="F27" s="32"/>
      <c r="G27" s="92"/>
      <c r="H27" s="93"/>
      <c r="I27" s="89"/>
      <c r="J27" s="89"/>
      <c r="K27" s="89"/>
      <c r="L27" s="89"/>
      <c r="M27" s="89"/>
      <c r="N27" s="90"/>
      <c r="O27" s="89"/>
      <c r="P27" s="28"/>
      <c r="R27" s="24"/>
      <c r="S27" s="25"/>
      <c r="T27" s="24"/>
      <c r="U27" s="25"/>
      <c r="V27" s="24"/>
      <c r="W27" s="26"/>
      <c r="X27" s="25"/>
      <c r="Y27" s="25"/>
      <c r="Z27" s="25"/>
      <c r="AA27" s="24"/>
      <c r="AB27" s="26"/>
      <c r="AC27" s="26"/>
      <c r="AD27" s="24"/>
      <c r="AE27" s="26"/>
      <c r="AF27" s="24"/>
      <c r="AG27" s="25"/>
      <c r="AH27" s="23"/>
      <c r="AL27" s="23"/>
    </row>
    <row r="28" spans="2:38" ht="49.5" customHeight="1">
      <c r="B28" s="91"/>
      <c r="C28" s="92"/>
      <c r="D28" s="92"/>
      <c r="E28" s="23"/>
      <c r="F28" s="32"/>
      <c r="G28" s="92"/>
      <c r="H28" s="93"/>
      <c r="I28" s="89"/>
      <c r="J28" s="89"/>
      <c r="K28" s="89"/>
      <c r="L28" s="89"/>
      <c r="M28" s="89"/>
      <c r="N28" s="90"/>
      <c r="O28" s="89"/>
      <c r="P28" s="28"/>
      <c r="R28" s="24"/>
      <c r="S28" s="25"/>
      <c r="T28" s="24"/>
      <c r="U28" s="25"/>
      <c r="V28" s="24"/>
      <c r="W28" s="26"/>
      <c r="X28" s="25"/>
      <c r="Y28" s="25"/>
      <c r="Z28" s="25"/>
      <c r="AA28" s="24"/>
      <c r="AB28" s="26"/>
      <c r="AC28" s="26"/>
      <c r="AD28" s="24"/>
      <c r="AE28" s="26"/>
      <c r="AF28" s="24"/>
      <c r="AG28" s="25"/>
      <c r="AH28" s="23"/>
      <c r="AL28" s="23"/>
    </row>
    <row r="29" spans="2:38" ht="49.5" customHeight="1">
      <c r="B29" s="91"/>
      <c r="C29" s="92"/>
      <c r="D29" s="92"/>
      <c r="E29" s="23"/>
      <c r="F29" s="32"/>
      <c r="G29" s="92"/>
      <c r="H29" s="93"/>
      <c r="I29" s="89"/>
      <c r="J29" s="89"/>
      <c r="K29" s="89"/>
      <c r="L29" s="89"/>
      <c r="M29" s="89"/>
      <c r="N29" s="90"/>
      <c r="O29" s="89"/>
      <c r="P29" s="22"/>
      <c r="R29" s="24"/>
      <c r="S29" s="25"/>
      <c r="T29" s="24"/>
      <c r="U29" s="25"/>
      <c r="V29" s="24"/>
      <c r="W29" s="26"/>
      <c r="X29" s="25"/>
      <c r="Y29" s="25"/>
      <c r="Z29" s="25"/>
      <c r="AA29" s="24"/>
      <c r="AB29" s="26"/>
      <c r="AC29" s="26"/>
      <c r="AD29" s="24"/>
      <c r="AE29" s="26"/>
      <c r="AF29" s="24"/>
      <c r="AG29" s="25"/>
      <c r="AH29" s="23"/>
    </row>
    <row r="33" spans="2:36">
      <c r="O33" s="59"/>
      <c r="P33" s="60"/>
      <c r="Q33" s="60"/>
      <c r="R33" s="60"/>
      <c r="S33" s="60"/>
      <c r="T33" s="60"/>
      <c r="U33" s="60"/>
      <c r="V33" s="60"/>
      <c r="W33" s="60"/>
      <c r="AJ33" s="34"/>
    </row>
    <row r="34" spans="2:36">
      <c r="O34" s="60"/>
      <c r="P34" s="60"/>
      <c r="Q34" s="60"/>
      <c r="R34" s="60"/>
      <c r="S34" s="60"/>
      <c r="T34" s="60"/>
      <c r="U34" s="60"/>
      <c r="V34" s="60"/>
      <c r="W34" s="60"/>
    </row>
    <row r="35" spans="2:36">
      <c r="O35" s="60"/>
      <c r="P35" s="60"/>
      <c r="Q35" s="60"/>
      <c r="R35" s="60"/>
      <c r="S35" s="60"/>
      <c r="T35" s="60"/>
      <c r="U35" s="60"/>
      <c r="V35" s="60"/>
      <c r="W35" s="60"/>
    </row>
    <row r="36" spans="2:36">
      <c r="B36" s="35"/>
      <c r="C36" s="35"/>
      <c r="O36" s="60"/>
      <c r="P36" s="60"/>
      <c r="Q36" s="60"/>
      <c r="R36" s="60"/>
      <c r="S36" s="60"/>
      <c r="T36" s="60"/>
      <c r="U36" s="60"/>
      <c r="V36" s="60"/>
      <c r="W36" s="60"/>
    </row>
    <row r="37" spans="2:36">
      <c r="B37" s="35"/>
      <c r="C37" s="35"/>
      <c r="O37" s="60"/>
      <c r="P37" s="60"/>
      <c r="Q37" s="60"/>
      <c r="R37" s="60"/>
      <c r="S37" s="60"/>
      <c r="T37" s="60"/>
      <c r="U37" s="60"/>
      <c r="V37" s="60"/>
      <c r="W37" s="60"/>
    </row>
  </sheetData>
  <sheetProtection algorithmName="SHA-512" hashValue="7vd2zBP4VZBhbrQxPhQM5nCFwrPCQeP3Og89i50OG4Cgb2AolZxJAr1UkQUYBRnszoO5306EK/gzuf1XUmhZ6w==" saltValue="WIYjf5Sk+LndrgGXZNFHoQ==" spinCount="100000" selectLockedCells="1"/>
  <dataConsolidate/>
  <mergeCells count="103">
    <mergeCell ref="AA7:AA9"/>
    <mergeCell ref="T8:T9"/>
    <mergeCell ref="U8:U9"/>
    <mergeCell ref="X8:X9"/>
    <mergeCell ref="Y8:Y9"/>
    <mergeCell ref="Z8:Z9"/>
    <mergeCell ref="B1:AQ1"/>
    <mergeCell ref="A2:D2"/>
    <mergeCell ref="E2:O2"/>
    <mergeCell ref="A3:D3"/>
    <mergeCell ref="E3:O3"/>
    <mergeCell ref="A4:D4"/>
    <mergeCell ref="E4:O4"/>
    <mergeCell ref="AH7:AL8"/>
    <mergeCell ref="H8:H9"/>
    <mergeCell ref="I8:I9"/>
    <mergeCell ref="J8:J9"/>
    <mergeCell ref="K8:K9"/>
    <mergeCell ref="L8:L9"/>
    <mergeCell ref="M8:M9"/>
    <mergeCell ref="N8:N9"/>
    <mergeCell ref="O8:O9"/>
    <mergeCell ref="S8:S9"/>
    <mergeCell ref="AB7:AB9"/>
    <mergeCell ref="AC7:AC9"/>
    <mergeCell ref="AD7:AD9"/>
    <mergeCell ref="AE7:AE9"/>
    <mergeCell ref="AF7:AF9"/>
    <mergeCell ref="AG7:AG9"/>
    <mergeCell ref="H7:O7"/>
    <mergeCell ref="B10:B12"/>
    <mergeCell ref="C10:C12"/>
    <mergeCell ref="D10:D12"/>
    <mergeCell ref="G10:G12"/>
    <mergeCell ref="H10:H13"/>
    <mergeCell ref="I10:I12"/>
    <mergeCell ref="J10:J12"/>
    <mergeCell ref="V8:V9"/>
    <mergeCell ref="W8:W9"/>
    <mergeCell ref="B7:B9"/>
    <mergeCell ref="C7:C9"/>
    <mergeCell ref="D7:D9"/>
    <mergeCell ref="E7:E9"/>
    <mergeCell ref="F7:F9"/>
    <mergeCell ref="G7:G9"/>
    <mergeCell ref="K10:K13"/>
    <mergeCell ref="L10:L13"/>
    <mergeCell ref="M10:M12"/>
    <mergeCell ref="L18:L21"/>
    <mergeCell ref="N10:N12"/>
    <mergeCell ref="O10:O12"/>
    <mergeCell ref="P7:P9"/>
    <mergeCell ref="Q7:Q9"/>
    <mergeCell ref="R7:R9"/>
    <mergeCell ref="S7:Z7"/>
    <mergeCell ref="B14:B17"/>
    <mergeCell ref="C14:C17"/>
    <mergeCell ref="D14:D17"/>
    <mergeCell ref="G14:G17"/>
    <mergeCell ref="H14:H17"/>
    <mergeCell ref="O14:O17"/>
    <mergeCell ref="I14:I17"/>
    <mergeCell ref="J14:J17"/>
    <mergeCell ref="K14:K17"/>
    <mergeCell ref="L14:L17"/>
    <mergeCell ref="M14:M17"/>
    <mergeCell ref="N14:N17"/>
    <mergeCell ref="B26:B29"/>
    <mergeCell ref="C26:C29"/>
    <mergeCell ref="D26:D29"/>
    <mergeCell ref="G26:G29"/>
    <mergeCell ref="H26:H29"/>
    <mergeCell ref="M18:M21"/>
    <mergeCell ref="N18:N21"/>
    <mergeCell ref="O18:O21"/>
    <mergeCell ref="B22:B25"/>
    <mergeCell ref="C22:C25"/>
    <mergeCell ref="D22:D25"/>
    <mergeCell ref="G22:G25"/>
    <mergeCell ref="H22:H25"/>
    <mergeCell ref="I22:I25"/>
    <mergeCell ref="J22:J25"/>
    <mergeCell ref="O26:O29"/>
    <mergeCell ref="B18:B21"/>
    <mergeCell ref="C18:C21"/>
    <mergeCell ref="D18:D21"/>
    <mergeCell ref="G18:G21"/>
    <mergeCell ref="H18:H21"/>
    <mergeCell ref="I18:I21"/>
    <mergeCell ref="J18:J21"/>
    <mergeCell ref="K18:K21"/>
    <mergeCell ref="O33:W37"/>
    <mergeCell ref="I26:I29"/>
    <mergeCell ref="J26:J29"/>
    <mergeCell ref="K26:K29"/>
    <mergeCell ref="L26:L29"/>
    <mergeCell ref="M26:M29"/>
    <mergeCell ref="N26:N29"/>
    <mergeCell ref="K22:K25"/>
    <mergeCell ref="L22:L25"/>
    <mergeCell ref="M22:M25"/>
    <mergeCell ref="N22:N25"/>
    <mergeCell ref="O22:O25"/>
  </mergeCells>
  <conditionalFormatting sqref="O10 O13:O29">
    <cfRule type="containsText" dxfId="67" priority="17" operator="containsText" text="Alto">
      <formula>NOT(ISERROR(SEARCH("Alto",O10)))</formula>
    </cfRule>
  </conditionalFormatting>
  <conditionalFormatting sqref="O10 O13:O29">
    <cfRule type="containsText" dxfId="66" priority="15" operator="containsText" text="Moderado">
      <formula>NOT(ISERROR(SEARCH("Moderado",O10)))</formula>
    </cfRule>
    <cfRule type="containsText" dxfId="65" priority="16" operator="containsText" text="Extremo">
      <formula>NOT(ISERROR(SEARCH("Extremo",O10)))</formula>
    </cfRule>
  </conditionalFormatting>
  <conditionalFormatting sqref="AF10:AF29">
    <cfRule type="cellIs" dxfId="64" priority="1" operator="equal">
      <formula>"Extremo"</formula>
    </cfRule>
    <cfRule type="cellIs" dxfId="63" priority="2" operator="equal">
      <formula>"Alto"</formula>
    </cfRule>
    <cfRule type="cellIs" dxfId="62" priority="3" operator="equal">
      <formula>"Moderado"</formula>
    </cfRule>
    <cfRule type="cellIs" dxfId="61" priority="4" operator="equal">
      <formula>"Bajo"</formula>
    </cfRule>
  </conditionalFormatting>
  <conditionalFormatting sqref="AA10:AA29 I10 I13:I29">
    <cfRule type="cellIs" dxfId="60" priority="9" operator="equal">
      <formula>"Muy Baja"</formula>
    </cfRule>
    <cfRule type="cellIs" dxfId="59" priority="10" operator="equal">
      <formula>"Baja"</formula>
    </cfRule>
    <cfRule type="cellIs" dxfId="58" priority="11" operator="equal">
      <formula>"Media"</formula>
    </cfRule>
    <cfRule type="cellIs" dxfId="57" priority="12" operator="equal">
      <formula>"Alta"</formula>
    </cfRule>
    <cfRule type="cellIs" dxfId="56" priority="13" operator="equal">
      <formula>"Muy Alta"</formula>
    </cfRule>
  </conditionalFormatting>
  <conditionalFormatting sqref="AD10:AD29 M10 M13:M29">
    <cfRule type="cellIs" dxfId="55" priority="5" operator="equal">
      <formula>"Catastrófico"</formula>
    </cfRule>
    <cfRule type="cellIs" dxfId="54" priority="6" operator="equal">
      <formula>"Mayor"</formula>
    </cfRule>
    <cfRule type="cellIs" dxfId="53" priority="7" operator="equal">
      <formula>"Menor"</formula>
    </cfRule>
    <cfRule type="cellIs" dxfId="52" priority="8" operator="equal">
      <formula>"Leve"</formula>
    </cfRule>
    <cfRule type="cellIs" dxfId="51" priority="14" operator="equal">
      <formula>"Moderado"</formula>
    </cfRule>
  </conditionalFormatting>
  <dataValidations count="2">
    <dataValidation type="list" allowBlank="1" showInputMessage="1" showErrorMessage="1" sqref="AL29" xr:uid="{00000000-0002-0000-0500-000000000000}">
      <formula1>"Finalizado, En Curso"</formula1>
    </dataValidation>
    <dataValidation type="list" allowBlank="1" showInputMessage="1" showErrorMessage="1" sqref="AL10:AL28" xr:uid="{00000000-0002-0000-0500-000001000000}">
      <formula1>"Finalizado,En Curso"</formula1>
    </dataValidation>
  </dataValidations>
  <pageMargins left="0.70866141732283472" right="0.70866141732283472" top="0.94488188976377963" bottom="0.74803149606299213" header="0.31496062992125984" footer="0.31496062992125984"/>
  <pageSetup paperSize="5" scale="28" orientation="landscape" r:id="rId1"/>
  <headerFooter>
    <oddHeader>&amp;L&amp;G&amp;C&amp;"Montserrat,Negrita"&amp;14&amp;K0070C0
FORMATO MAPA RIESGOS DE CORRUPCIÓN AÑO 2023&amp;R&amp;G</oddHeader>
    <oddFooter>&amp;L&amp;"Montserrat,Normal"
Dirección: Calle 24A No. 59-42 Torre 4 Piso 3 
Centro Empresarial Sarmiento Angulo
Conmutador: (+601) 307 8038
Línea gratuita: 01 8000 119703&amp;"-,Normal"
&amp;C&amp;"Montserrat,Normal"&amp;P de &amp;N
FOR-SIG-121-025
27/07/2023 Versión: 03
&amp;G&amp;R&amp;G</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'C:\Users\krivera\OneDrive - Superintendencia de Vigilancia\Documentos - copia\2023\PAAC\MAPAS DE RIESGOS CORRUPCION\[MATRIZ RIEGOS DE CORRUPCION CONTRATACIÓN.xlsx]Hoja2 Formulas'!#REF!</xm:f>
          </x14:formula1>
          <xm:sqref>AG10:AG29 S10:S29 U10:U29 X10:Z29</xm:sqref>
        </x14:dataValidation>
        <x14:dataValidation type="list" allowBlank="1" showInputMessage="1" showErrorMessage="1" xr:uid="{00000000-0002-0000-0500-000008000000}">
          <x14:formula1>
            <xm:f>'C:\Users\krivera\OneDrive - Superintendencia de Vigilancia\Documentos - copia\2023\PAAC\MAPAS DE RIESGOS CORRUPCION\[MATRIZ RIEGOS DE CORRUPCION CONTRATACIÓN.xlsx]Criterios Impacto'!#REF!</xm:f>
          </x14:formula1>
          <xm:sqref>M10 M13:M29</xm:sqref>
        </x14:dataValidation>
        <x14:dataValidation type="list" allowBlank="1" showInputMessage="1" showErrorMessage="1" xr:uid="{00000000-0002-0000-0500-000009000000}">
          <x14:formula1>
            <xm:f>'C:\Users\krivera\OneDrive - Superintendencia de Vigilancia\Documentos - copia\2023\PAAC\MAPAS DE RIESGOS CORRUPCION\[MATRIZ RIEGOS DE CORRUPCION CONTRATACIÓN.xlsx]Hoja1 Formulas'!#REF!</xm:f>
          </x14:formula1>
          <xm:sqref>D10 D13:D29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S35"/>
  <sheetViews>
    <sheetView showGridLines="0" view="pageLayout" topLeftCell="R15" zoomScale="80" zoomScaleNormal="90" zoomScaleSheetLayoutView="90" zoomScalePageLayoutView="80" workbookViewId="0">
      <selection activeCell="AH18" sqref="AH18"/>
    </sheetView>
  </sheetViews>
  <sheetFormatPr defaultColWidth="11.42578125" defaultRowHeight="13.5"/>
  <cols>
    <col min="1" max="1" width="1" style="1" customWidth="1"/>
    <col min="2" max="2" width="4.28515625" style="1" bestFit="1" customWidth="1"/>
    <col min="3" max="3" width="26.5703125" style="1" customWidth="1"/>
    <col min="4" max="4" width="18.7109375" style="1" customWidth="1"/>
    <col min="5" max="5" width="33.140625" style="1" customWidth="1"/>
    <col min="6" max="6" width="31.5703125" style="1" customWidth="1"/>
    <col min="7" max="7" width="14.85546875" style="1" customWidth="1"/>
    <col min="8" max="8" width="15.7109375" style="1" hidden="1" customWidth="1"/>
    <col min="9" max="9" width="11.5703125" style="1" customWidth="1"/>
    <col min="10" max="10" width="6" style="1" customWidth="1"/>
    <col min="11" max="12" width="14.5703125" style="1" hidden="1" customWidth="1"/>
    <col min="13" max="13" width="11.5703125" style="1" customWidth="1"/>
    <col min="14" max="14" width="6" style="1" customWidth="1"/>
    <col min="15" max="15" width="11.5703125" style="1" customWidth="1"/>
    <col min="16" max="16" width="8.85546875" style="1" customWidth="1"/>
    <col min="17" max="17" width="45.28515625" style="1" customWidth="1"/>
    <col min="18" max="18" width="14.7109375" style="1" customWidth="1"/>
    <col min="19" max="19" width="10.42578125" style="1" customWidth="1"/>
    <col min="20" max="20" width="8.28515625" style="1" hidden="1" customWidth="1"/>
    <col min="21" max="21" width="12" style="1" customWidth="1"/>
    <col min="22" max="22" width="8.28515625" style="1" hidden="1" customWidth="1"/>
    <col min="23" max="23" width="8.28515625" style="1" customWidth="1"/>
    <col min="24" max="24" width="14.85546875" style="1" customWidth="1"/>
    <col min="25" max="25" width="10.28515625" style="1" customWidth="1"/>
    <col min="26" max="26" width="13.5703125" style="1" customWidth="1"/>
    <col min="27" max="27" width="10.42578125" style="5" customWidth="1"/>
    <col min="28" max="28" width="5.5703125" style="1" customWidth="1"/>
    <col min="29" max="29" width="7.140625" style="1" hidden="1" customWidth="1"/>
    <col min="30" max="30" width="11.7109375" style="5" customWidth="1"/>
    <col min="31" max="31" width="5.5703125" style="1" customWidth="1"/>
    <col min="32" max="32" width="10.42578125" style="5" customWidth="1"/>
    <col min="33" max="33" width="11.28515625" style="1" customWidth="1"/>
    <col min="34" max="34" width="39.7109375" style="1" customWidth="1"/>
    <col min="35" max="35" width="21.7109375" style="1" customWidth="1"/>
    <col min="36" max="36" width="21.42578125" style="1" customWidth="1"/>
    <col min="37" max="37" width="19" style="1" customWidth="1"/>
    <col min="38" max="38" width="12.5703125" style="1" customWidth="1"/>
    <col min="39" max="39" width="23.42578125" style="1" customWidth="1"/>
    <col min="40" max="16384" width="11.42578125" style="1"/>
  </cols>
  <sheetData>
    <row r="1" spans="1:45" ht="57" customHeight="1">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row>
    <row r="2" spans="1:45" ht="49.5" customHeight="1">
      <c r="A2" s="86" t="s">
        <v>0</v>
      </c>
      <c r="B2" s="86"/>
      <c r="C2" s="86"/>
      <c r="D2" s="86"/>
      <c r="E2" s="101" t="s">
        <v>142</v>
      </c>
      <c r="F2" s="101"/>
      <c r="G2" s="101"/>
      <c r="H2" s="101"/>
      <c r="I2" s="101"/>
      <c r="J2" s="101"/>
      <c r="K2" s="101"/>
      <c r="L2" s="101"/>
      <c r="M2" s="101"/>
      <c r="N2" s="101"/>
      <c r="O2" s="101"/>
      <c r="P2" s="2"/>
      <c r="Q2" s="3"/>
      <c r="R2" s="3"/>
      <c r="S2" s="3"/>
      <c r="T2" s="3"/>
      <c r="U2" s="3"/>
      <c r="V2" s="3"/>
      <c r="W2" s="3"/>
      <c r="X2" s="3"/>
      <c r="Y2" s="3"/>
      <c r="Z2" s="3"/>
      <c r="AA2" s="4"/>
      <c r="AB2" s="3"/>
      <c r="AC2" s="3"/>
      <c r="AD2" s="4"/>
      <c r="AE2" s="3"/>
      <c r="AF2" s="4"/>
      <c r="AG2" s="3"/>
      <c r="AH2" s="3"/>
      <c r="AI2" s="3"/>
    </row>
    <row r="3" spans="1:45" ht="41.25" customHeight="1">
      <c r="A3" s="86" t="s">
        <v>2</v>
      </c>
      <c r="B3" s="86"/>
      <c r="C3" s="86"/>
      <c r="D3" s="86"/>
      <c r="E3" s="101" t="s">
        <v>143</v>
      </c>
      <c r="F3" s="101"/>
      <c r="G3" s="101"/>
      <c r="H3" s="101"/>
      <c r="I3" s="101"/>
      <c r="J3" s="101"/>
      <c r="K3" s="101"/>
      <c r="L3" s="101"/>
      <c r="M3" s="101"/>
      <c r="N3" s="101"/>
      <c r="O3" s="101"/>
      <c r="P3" s="3"/>
      <c r="Q3" s="3"/>
      <c r="R3" s="3"/>
      <c r="S3" s="3"/>
      <c r="T3" s="3"/>
      <c r="U3" s="3"/>
      <c r="V3" s="3"/>
      <c r="W3" s="3"/>
      <c r="X3" s="3"/>
      <c r="Y3" s="3"/>
      <c r="Z3" s="3"/>
      <c r="AA3" s="4"/>
      <c r="AB3" s="3"/>
      <c r="AC3" s="3"/>
      <c r="AD3" s="4"/>
      <c r="AE3" s="3"/>
      <c r="AF3" s="4"/>
      <c r="AG3" s="3"/>
      <c r="AH3" s="3"/>
      <c r="AI3" s="3"/>
    </row>
    <row r="4" spans="1:45" ht="60.75" customHeight="1">
      <c r="A4" s="86" t="s">
        <v>4</v>
      </c>
      <c r="B4" s="86"/>
      <c r="C4" s="86"/>
      <c r="D4" s="86"/>
      <c r="E4" s="101" t="s">
        <v>144</v>
      </c>
      <c r="F4" s="101"/>
      <c r="G4" s="101"/>
      <c r="H4" s="101"/>
      <c r="I4" s="101"/>
      <c r="J4" s="101"/>
      <c r="K4" s="101"/>
      <c r="L4" s="101"/>
      <c r="M4" s="101"/>
      <c r="N4" s="101"/>
      <c r="O4" s="101"/>
      <c r="P4" s="3"/>
      <c r="Q4" s="3"/>
      <c r="R4" s="3"/>
      <c r="S4" s="3"/>
      <c r="T4" s="3"/>
      <c r="U4" s="3"/>
      <c r="V4" s="3"/>
      <c r="W4" s="3"/>
      <c r="X4" s="3"/>
      <c r="Y4" s="3"/>
      <c r="Z4" s="3"/>
      <c r="AA4" s="4"/>
      <c r="AB4" s="3"/>
      <c r="AC4" s="3"/>
      <c r="AD4" s="4"/>
      <c r="AE4" s="3"/>
      <c r="AF4" s="4"/>
      <c r="AG4" s="3"/>
      <c r="AH4" s="3"/>
      <c r="AI4" s="3"/>
    </row>
    <row r="6" spans="1:45" ht="14.25" thickBot="1"/>
    <row r="7" spans="1:45" ht="18">
      <c r="A7" s="6"/>
      <c r="B7" s="65" t="s">
        <v>6</v>
      </c>
      <c r="C7" s="67" t="s">
        <v>7</v>
      </c>
      <c r="D7" s="67" t="s">
        <v>8</v>
      </c>
      <c r="E7" s="67" t="s">
        <v>9</v>
      </c>
      <c r="F7" s="67" t="s">
        <v>10</v>
      </c>
      <c r="G7" s="67" t="s">
        <v>11</v>
      </c>
      <c r="H7" s="67" t="s">
        <v>12</v>
      </c>
      <c r="I7" s="67"/>
      <c r="J7" s="67"/>
      <c r="K7" s="67"/>
      <c r="L7" s="67"/>
      <c r="M7" s="67"/>
      <c r="N7" s="67"/>
      <c r="O7" s="67"/>
      <c r="P7" s="67" t="s">
        <v>13</v>
      </c>
      <c r="Q7" s="67" t="s">
        <v>14</v>
      </c>
      <c r="R7" s="77" t="s">
        <v>15</v>
      </c>
      <c r="S7" s="83" t="s">
        <v>16</v>
      </c>
      <c r="T7" s="84"/>
      <c r="U7" s="84"/>
      <c r="V7" s="84"/>
      <c r="W7" s="84"/>
      <c r="X7" s="84"/>
      <c r="Y7" s="84"/>
      <c r="Z7" s="85"/>
      <c r="AA7" s="77" t="s">
        <v>17</v>
      </c>
      <c r="AB7" s="67" t="s">
        <v>18</v>
      </c>
      <c r="AC7" s="67" t="s">
        <v>19</v>
      </c>
      <c r="AD7" s="77" t="s">
        <v>20</v>
      </c>
      <c r="AE7" s="78" t="s">
        <v>18</v>
      </c>
      <c r="AF7" s="81" t="s">
        <v>21</v>
      </c>
      <c r="AG7" s="81" t="s">
        <v>22</v>
      </c>
      <c r="AH7" s="67" t="s">
        <v>23</v>
      </c>
      <c r="AI7" s="67"/>
      <c r="AJ7" s="67"/>
      <c r="AK7" s="67"/>
      <c r="AL7" s="72"/>
    </row>
    <row r="8" spans="1:45" ht="52.5" customHeight="1">
      <c r="A8" s="6"/>
      <c r="B8" s="66"/>
      <c r="C8" s="68"/>
      <c r="D8" s="68"/>
      <c r="E8" s="68"/>
      <c r="F8" s="68"/>
      <c r="G8" s="68"/>
      <c r="H8" s="68" t="s">
        <v>24</v>
      </c>
      <c r="I8" s="74" t="s">
        <v>24</v>
      </c>
      <c r="J8" s="68" t="s">
        <v>18</v>
      </c>
      <c r="K8" s="75" t="s">
        <v>25</v>
      </c>
      <c r="L8" s="75" t="s">
        <v>26</v>
      </c>
      <c r="M8" s="74" t="s">
        <v>25</v>
      </c>
      <c r="N8" s="68" t="s">
        <v>18</v>
      </c>
      <c r="O8" s="74" t="s">
        <v>27</v>
      </c>
      <c r="P8" s="68"/>
      <c r="Q8" s="68"/>
      <c r="R8" s="74"/>
      <c r="S8" s="75" t="s">
        <v>28</v>
      </c>
      <c r="T8" s="75"/>
      <c r="U8" s="75" t="s">
        <v>29</v>
      </c>
      <c r="V8" s="75"/>
      <c r="W8" s="75" t="s">
        <v>30</v>
      </c>
      <c r="X8" s="75" t="s">
        <v>31</v>
      </c>
      <c r="Y8" s="75" t="s">
        <v>11</v>
      </c>
      <c r="Z8" s="75" t="s">
        <v>32</v>
      </c>
      <c r="AA8" s="74"/>
      <c r="AB8" s="68"/>
      <c r="AC8" s="68"/>
      <c r="AD8" s="74"/>
      <c r="AE8" s="79"/>
      <c r="AF8" s="82"/>
      <c r="AG8" s="82"/>
      <c r="AH8" s="68"/>
      <c r="AI8" s="68"/>
      <c r="AJ8" s="68"/>
      <c r="AK8" s="68"/>
      <c r="AL8" s="73"/>
    </row>
    <row r="9" spans="1:45" ht="44.25" customHeight="1">
      <c r="A9" s="6"/>
      <c r="B9" s="66"/>
      <c r="C9" s="68"/>
      <c r="D9" s="68"/>
      <c r="E9" s="68"/>
      <c r="F9" s="68"/>
      <c r="G9" s="68"/>
      <c r="H9" s="68"/>
      <c r="I9" s="74"/>
      <c r="J9" s="68"/>
      <c r="K9" s="76"/>
      <c r="L9" s="76"/>
      <c r="M9" s="74"/>
      <c r="N9" s="68"/>
      <c r="O9" s="74"/>
      <c r="P9" s="68"/>
      <c r="Q9" s="68"/>
      <c r="R9" s="74"/>
      <c r="S9" s="76"/>
      <c r="T9" s="76"/>
      <c r="U9" s="76"/>
      <c r="V9" s="76"/>
      <c r="W9" s="76"/>
      <c r="X9" s="76"/>
      <c r="Y9" s="76"/>
      <c r="Z9" s="76"/>
      <c r="AA9" s="74"/>
      <c r="AB9" s="68"/>
      <c r="AC9" s="68"/>
      <c r="AD9" s="74"/>
      <c r="AE9" s="80"/>
      <c r="AF9" s="76"/>
      <c r="AG9" s="76"/>
      <c r="AH9" s="7" t="s">
        <v>33</v>
      </c>
      <c r="AI9" s="7" t="s">
        <v>34</v>
      </c>
      <c r="AJ9" s="7" t="s">
        <v>35</v>
      </c>
      <c r="AK9" s="7" t="s">
        <v>36</v>
      </c>
      <c r="AL9" s="8" t="s">
        <v>37</v>
      </c>
    </row>
    <row r="10" spans="1:45" s="9" customFormat="1" ht="162">
      <c r="B10" s="69">
        <v>1</v>
      </c>
      <c r="C10" s="70" t="s">
        <v>145</v>
      </c>
      <c r="D10" s="110" t="s">
        <v>39</v>
      </c>
      <c r="E10" s="10" t="s">
        <v>146</v>
      </c>
      <c r="F10" s="10" t="s">
        <v>147</v>
      </c>
      <c r="G10" s="70">
        <v>2462</v>
      </c>
      <c r="H10" s="71" t="str">
        <f>IF(G10="","",IF(AND(G10&gt;='[5]Hoja1 Formulas'!$K$3,G10&lt;='[5]Hoja1 Formulas'!$L$3),'[5]Hoja1 Formulas'!$I$3,IF(AND(G10&gt;='[5]Hoja1 Formulas'!$K$4,G10&lt;='[5]Hoja1 Formulas'!$L$4),'[5]Hoja1 Formulas'!$I$4,IF(AND(G10&gt;='[5]Hoja1 Formulas'!$K$5,G10&lt;='[5]Hoja1 Formulas'!$L$5),'[5]Hoja1 Formulas'!$I$5,IF(AND(G10&gt;='[5]Hoja1 Formulas'!$K$6,G10&lt;='[5]Hoja1 Formulas'!$L$6),'[5]Hoja1 Formulas'!$I$6,IF(AND(G10&gt;='[5]Hoja1 Formulas'!$K$7,G10&lt;='[5]Hoja1 Formulas'!$L$7),'[5]Hoja1 Formulas'!$I$7,""))))))</f>
        <v>80% Alta</v>
      </c>
      <c r="I10" s="61" t="str">
        <f>IF(H10="","",MID(H10,FIND("%",H10,1)+2,LEN(H10)-(FIND("%",H10,1))))</f>
        <v>Alta</v>
      </c>
      <c r="J10" s="61" t="str">
        <f>IF(H10="","",MID(H10,1,FIND("%",H10,1)))</f>
        <v>80%</v>
      </c>
      <c r="K10" s="61" t="str">
        <f>MID(H10,1,2)</f>
        <v>80</v>
      </c>
      <c r="L10" s="61">
        <f>'[5]Criterios Impacto'!G23</f>
        <v>14</v>
      </c>
      <c r="M10" s="61" t="s">
        <v>148</v>
      </c>
      <c r="N10" s="62">
        <f>IF(M10="Moderado",60%,IF(M10="Mayor",80%,IF(M10="Catastrófico",100%,"")))</f>
        <v>1</v>
      </c>
      <c r="O10" s="63" t="str">
        <f>IFERROR(IF(AND(G10="",L10=""),"",IF(AND(G10="",M10=""),"",VLOOKUP(J10*1,'[5]Hoja1 Formulas'!$B$13:$I$17,(N10*100)/20 + 3,FALSE))),"")</f>
        <v>Extremo</v>
      </c>
      <c r="P10" s="12">
        <v>1</v>
      </c>
      <c r="Q10" s="41" t="s">
        <v>149</v>
      </c>
      <c r="R10" s="14" t="str">
        <f>IF(OR(S10="Preventivo",S10="Detectivo"),"Probabilidad",IF(S10="Correctivo","Impacto",""))</f>
        <v>Probabilidad</v>
      </c>
      <c r="S10" s="15" t="s">
        <v>150</v>
      </c>
      <c r="T10" s="14">
        <f t="shared" ref="T10:T19" si="0">IF(S10="Preventivo",25%,(IF(S10="Correctivo",10%,IF(S10="Detectivo",15%,""))))</f>
        <v>0.15</v>
      </c>
      <c r="U10" s="15" t="s">
        <v>45</v>
      </c>
      <c r="V10" s="14">
        <f>IF(U10="Automático",25%,IF(U10="Manual",15%,""))</f>
        <v>0.15</v>
      </c>
      <c r="W10" s="16">
        <f>IF(SUM(V10,T10)=0,"",SUM(V10,T10))</f>
        <v>0.3</v>
      </c>
      <c r="X10" s="42" t="s">
        <v>108</v>
      </c>
      <c r="Y10" s="15" t="s">
        <v>91</v>
      </c>
      <c r="Z10" s="15" t="s">
        <v>73</v>
      </c>
      <c r="AA10" s="14" t="str">
        <f>IF(AB10="","",IF(AND(AB10&gt;='[5]Hoja2 Formulas'!$C$7,FINANCIERA!AB10&lt;='[5]Hoja2 Formulas'!$D$7),"Muy Baja",IF(AND(AB10&gt;='[5]Hoja2 Formulas'!$C$8,FINANCIERA!AB10&lt;='[5]Hoja2 Formulas'!$D$8),"Baja",IF(AND(AB10&gt;='[5]Hoja2 Formulas'!$C$9,FINANCIERA!AB10&lt;='[5]Hoja2 Formulas'!$D$9),"Media",IF(AND(AB10&gt;='[5]Hoja2 Formulas'!$C$10,FINANCIERA!AB10&lt;='[5]Hoja2 Formulas'!$D$10),"Alta",IF(AND(AB10&gt;='[5]Hoja2 Formulas'!$C$11,FINANCIERA!AB10&lt;='[5]Hoja2 Formulas'!$D$11),"Muy Alta",""))))))</f>
        <v>Media</v>
      </c>
      <c r="AB10" s="16">
        <f>IFERROR(J10-(W10*J10),"")</f>
        <v>0.56000000000000005</v>
      </c>
      <c r="AC10" s="16">
        <f>IF(AB10="","",VLOOKUP(AA10,'[5]Hoja2 Formulas'!$B$7:$E$11,4,FALSE))</f>
        <v>0.6</v>
      </c>
      <c r="AD10" s="14" t="str">
        <f>IF(AE10="","",IF(AND(AE10&gt;='[5]Hoja2 Formulas'!$C$7,FINANCIERA!AE10&lt;='[5]Hoja2 Formulas'!$D$7),"Leve",IF(AND(AE10&gt;='[5]Hoja2 Formulas'!$C$8,FINANCIERA!AE10&lt;='[5]Hoja2 Formulas'!$D$8),"Menor",IF(AND(AE10&gt;='[5]Hoja2 Formulas'!$C$9,FINANCIERA!AE10&lt;='[5]Hoja2 Formulas'!$D$9),"Moderado",IF(AND(AE10&gt;='[5]Hoja2 Formulas'!$C$10,FINANCIERA!AE10&lt;='[5]Hoja2 Formulas'!$D$10),"Mayor",IF(AND(AE10&gt;='[5]Hoja2 Formulas'!$C$11,FINANCIERA!AE10&lt;='[5]Hoja2 Formulas'!$D$11),"Catastófico",""))))))</f>
        <v>Catastófico</v>
      </c>
      <c r="AE10" s="16">
        <f>IF(W10="","",IF(S10="Correctivo",N10-N10*W10,N10))</f>
        <v>1</v>
      </c>
      <c r="AF10" s="14" t="str">
        <f>IF(AND(AE10="",AB10=""),"",VLOOKUP(AC10*1,'[5]Hoja1 Formulas'!$B$13:$I$17,(AC10*100)/20 + 3,FALSE))</f>
        <v>Alto</v>
      </c>
      <c r="AG10" s="15" t="s">
        <v>49</v>
      </c>
      <c r="AH10" s="41" t="s">
        <v>151</v>
      </c>
      <c r="AI10" s="10" t="s">
        <v>152</v>
      </c>
      <c r="AJ10" s="17" t="s">
        <v>153</v>
      </c>
      <c r="AK10" s="17" t="s">
        <v>154</v>
      </c>
      <c r="AL10" s="18" t="s">
        <v>54</v>
      </c>
    </row>
    <row r="11" spans="1:45" s="9" customFormat="1" ht="148.5">
      <c r="B11" s="69"/>
      <c r="C11" s="70"/>
      <c r="D11" s="111"/>
      <c r="E11" s="10" t="s">
        <v>155</v>
      </c>
      <c r="F11" s="43" t="s">
        <v>156</v>
      </c>
      <c r="G11" s="70"/>
      <c r="H11" s="71"/>
      <c r="I11" s="61"/>
      <c r="J11" s="61"/>
      <c r="K11" s="61"/>
      <c r="L11" s="61"/>
      <c r="M11" s="61"/>
      <c r="N11" s="62"/>
      <c r="O11" s="64"/>
      <c r="P11" s="15">
        <v>2</v>
      </c>
      <c r="Q11" s="43" t="s">
        <v>157</v>
      </c>
      <c r="R11" s="14" t="str">
        <f t="shared" ref="R11:R19" si="1">IF(OR(S11="Preventivo",S11="Detectivo"),"Probabilidad",IF(S11="Correctivo","Impacto",""))</f>
        <v>Probabilidad</v>
      </c>
      <c r="S11" s="15" t="s">
        <v>44</v>
      </c>
      <c r="T11" s="14">
        <f t="shared" si="0"/>
        <v>0.25</v>
      </c>
      <c r="U11" s="15" t="s">
        <v>45</v>
      </c>
      <c r="V11" s="14">
        <f t="shared" ref="V11:V19" si="2">IF(U11="Automático",25%,IF(U11="Manual",15%,""))</f>
        <v>0.15</v>
      </c>
      <c r="W11" s="16">
        <f t="shared" ref="W11:W19" si="3">IF(SUM(V11,T11)=0,"",SUM(V11,T11))</f>
        <v>0.4</v>
      </c>
      <c r="X11" s="42" t="s">
        <v>46</v>
      </c>
      <c r="Y11" s="15" t="s">
        <v>47</v>
      </c>
      <c r="Z11" s="15" t="s">
        <v>73</v>
      </c>
      <c r="AA11" s="14" t="str">
        <f>IF(AB11="","",IF(AND(AB11&gt;='[5]Hoja2 Formulas'!$C$7,FINANCIERA!AB11&lt;='[5]Hoja2 Formulas'!$D$7),"Muy Baja",IF(AND(AB11&gt;='[5]Hoja2 Formulas'!$C$8,FINANCIERA!AB11&lt;='[5]Hoja2 Formulas'!$D$8),"Baja",IF(AND(AB11&gt;='[5]Hoja2 Formulas'!$C$9,FINANCIERA!AB11&lt;='[5]Hoja2 Formulas'!$D$9),"Media",IF(AND(AB11&gt;='[5]Hoja2 Formulas'!$C$10,FINANCIERA!AB11&lt;='[5]Hoja2 Formulas'!$D$10),"Alta",IF(AND(AB11&gt;='[5]Hoja2 Formulas'!$C$11,FINANCIERA!AB11&lt;='[5]Hoja2 Formulas'!$D$11),"Muy Alta",""))))))</f>
        <v>Baja</v>
      </c>
      <c r="AB11" s="16">
        <f>IFERROR(AB10-(AB10*W11),"")</f>
        <v>0.33600000000000002</v>
      </c>
      <c r="AC11" s="16">
        <f>IF(AB11="","",VLOOKUP(AA11,'[5]Hoja2 Formulas'!$B$7:$E$11,4,FALSE))</f>
        <v>0.4</v>
      </c>
      <c r="AD11" s="14" t="str">
        <f>IF(AE11="","",IF(AND(AE11&gt;='[5]Hoja2 Formulas'!$C$7,FINANCIERA!AE11&lt;='[5]Hoja2 Formulas'!$D$7),"Leve",IF(AND(AE11&gt;='[5]Hoja2 Formulas'!$C$8,FINANCIERA!AE11&lt;='[5]Hoja2 Formulas'!$D$8),"Menor",IF(AND(AE11&gt;='[5]Hoja2 Formulas'!$C$9,FINANCIERA!AE11&lt;='[5]Hoja2 Formulas'!$D$9),"Moderado",IF(AND(AE11&gt;='[5]Hoja2 Formulas'!$C$10,FINANCIERA!AE11&lt;='[5]Hoja2 Formulas'!$D$10),"Mayor",IF(AND(AE11&gt;='[5]Hoja2 Formulas'!$C$11,FINANCIERA!AE11&lt;='[5]Hoja2 Formulas'!$D$11),"Catastófico",""))))))</f>
        <v>Catastófico</v>
      </c>
      <c r="AE11" s="16">
        <f>IF(W11="","",IF(S11="Correctivo",AE10-AE10*W11,AE10))</f>
        <v>1</v>
      </c>
      <c r="AF11" s="14" t="str">
        <f>IF(AND(AE11="",AB11=""),"",VLOOKUP(AC11*1,'[5]Hoja1 Formulas'!$B$13:$I$17,(AC11*100)/20 + 3,FALSE))</f>
        <v>Bajo</v>
      </c>
      <c r="AG11" s="15" t="s">
        <v>49</v>
      </c>
      <c r="AH11" s="41" t="s">
        <v>158</v>
      </c>
      <c r="AI11" s="10" t="s">
        <v>152</v>
      </c>
      <c r="AJ11" s="17">
        <v>45280</v>
      </c>
      <c r="AK11" s="17" t="s">
        <v>159</v>
      </c>
      <c r="AL11" s="18" t="s">
        <v>54</v>
      </c>
    </row>
    <row r="12" spans="1:45" s="9" customFormat="1" ht="148.5">
      <c r="B12" s="69"/>
      <c r="C12" s="70"/>
      <c r="D12" s="111"/>
      <c r="E12" s="10" t="s">
        <v>160</v>
      </c>
      <c r="F12" s="44" t="s">
        <v>161</v>
      </c>
      <c r="G12" s="70"/>
      <c r="H12" s="71"/>
      <c r="I12" s="61"/>
      <c r="J12" s="61"/>
      <c r="K12" s="61"/>
      <c r="L12" s="61"/>
      <c r="M12" s="61"/>
      <c r="N12" s="62"/>
      <c r="O12" s="64"/>
      <c r="P12" s="15">
        <v>3</v>
      </c>
      <c r="Q12" s="43" t="s">
        <v>162</v>
      </c>
      <c r="R12" s="14" t="str">
        <f t="shared" si="1"/>
        <v>Probabilidad</v>
      </c>
      <c r="S12" s="15" t="s">
        <v>44</v>
      </c>
      <c r="T12" s="14">
        <f t="shared" si="0"/>
        <v>0.25</v>
      </c>
      <c r="U12" s="15" t="s">
        <v>45</v>
      </c>
      <c r="V12" s="14">
        <f t="shared" si="2"/>
        <v>0.15</v>
      </c>
      <c r="W12" s="16">
        <f t="shared" si="3"/>
        <v>0.4</v>
      </c>
      <c r="X12" s="42" t="s">
        <v>108</v>
      </c>
      <c r="Y12" s="15" t="s">
        <v>47</v>
      </c>
      <c r="Z12" s="15" t="s">
        <v>73</v>
      </c>
      <c r="AA12" s="14" t="str">
        <f>IF(AB12="","",IF(AND(AB12&gt;='[5]Hoja2 Formulas'!$C$7,FINANCIERA!AB12&lt;='[5]Hoja2 Formulas'!$D$7),"Muy Baja",IF(AND(AB12&gt;='[5]Hoja2 Formulas'!$C$8,FINANCIERA!AB12&lt;='[5]Hoja2 Formulas'!$D$8),"Baja",IF(AND(AB12&gt;='[5]Hoja2 Formulas'!$C$9,FINANCIERA!AB12&lt;='[5]Hoja2 Formulas'!$D$9),"Media",IF(AND(AB12&gt;='[5]Hoja2 Formulas'!$C$10,FINANCIERA!AB12&lt;='[5]Hoja2 Formulas'!$D$10),"Alta",IF(AND(AB12&gt;='[5]Hoja2 Formulas'!$C$11,FINANCIERA!AB12&lt;='[5]Hoja2 Formulas'!$D$11),"Muy Alta",""))))))</f>
        <v/>
      </c>
      <c r="AB12" s="16">
        <f>IFERROR(AB11-(AB11*W12),"")</f>
        <v>0.2016</v>
      </c>
      <c r="AC12" s="16" t="e">
        <f>IF(AB12="","",VLOOKUP(AA12,'[5]Hoja2 Formulas'!$B$7:$E$11,4,FALSE))</f>
        <v>#N/A</v>
      </c>
      <c r="AD12" s="14" t="str">
        <f>IF(AE12="","",IF(AND(AE12&gt;='[5]Hoja2 Formulas'!$C$7,FINANCIERA!AE12&lt;='[5]Hoja2 Formulas'!$D$7),"Leve",IF(AND(AE12&gt;='[5]Hoja2 Formulas'!$C$8,FINANCIERA!AE12&lt;='[5]Hoja2 Formulas'!$D$8),"Menor",IF(AND(AE12&gt;='[5]Hoja2 Formulas'!$C$9,FINANCIERA!AE12&lt;='[5]Hoja2 Formulas'!$D$9),"Moderado",IF(AND(AE12&gt;='[5]Hoja2 Formulas'!$C$10,FINANCIERA!AE12&lt;='[5]Hoja2 Formulas'!$D$10),"Mayor",IF(AND(AE12&gt;='[5]Hoja2 Formulas'!$C$11,FINANCIERA!AE12&lt;='[5]Hoja2 Formulas'!$D$11),"Catastófico",""))))))</f>
        <v>Catastófico</v>
      </c>
      <c r="AE12" s="16">
        <f>IF(W12="","",IF(S12="Correctivo",AE11-AE11*W12,AE11))</f>
        <v>1</v>
      </c>
      <c r="AF12" s="14" t="e">
        <f>IF(AND(AE12="",AB12=""),"",VLOOKUP(AC12*1,'[5]Hoja1 Formulas'!$B$13:$I$17,(AC12*100)/20 + 3,FALSE))</f>
        <v>#N/A</v>
      </c>
      <c r="AG12" s="15" t="s">
        <v>49</v>
      </c>
      <c r="AH12" s="41" t="s">
        <v>163</v>
      </c>
      <c r="AI12" s="10" t="s">
        <v>152</v>
      </c>
      <c r="AJ12" s="17">
        <v>45078</v>
      </c>
      <c r="AK12" s="17">
        <v>45107</v>
      </c>
      <c r="AL12" s="18" t="s">
        <v>54</v>
      </c>
    </row>
    <row r="13" spans="1:45" s="9" customFormat="1" ht="81">
      <c r="B13" s="69"/>
      <c r="C13" s="70"/>
      <c r="D13" s="112"/>
      <c r="E13" s="10" t="s">
        <v>164</v>
      </c>
      <c r="F13" s="44" t="s">
        <v>165</v>
      </c>
      <c r="G13" s="70"/>
      <c r="H13" s="71"/>
      <c r="I13" s="61"/>
      <c r="J13" s="61"/>
      <c r="K13" s="61"/>
      <c r="L13" s="61"/>
      <c r="M13" s="61"/>
      <c r="N13" s="62"/>
      <c r="O13" s="106"/>
      <c r="P13" s="12"/>
      <c r="Q13" s="10"/>
      <c r="R13" s="14" t="str">
        <f t="shared" si="1"/>
        <v/>
      </c>
      <c r="S13" s="15"/>
      <c r="T13" s="14" t="str">
        <f t="shared" si="0"/>
        <v/>
      </c>
      <c r="U13" s="15"/>
      <c r="V13" s="14" t="str">
        <f t="shared" si="2"/>
        <v/>
      </c>
      <c r="W13" s="16" t="str">
        <f t="shared" si="3"/>
        <v/>
      </c>
      <c r="X13" s="15"/>
      <c r="Y13" s="15"/>
      <c r="Z13" s="15"/>
      <c r="AA13" s="14" t="str">
        <f>IF(AB13="","",IF(AND(AB13&gt;='[5]Hoja2 Formulas'!$C$7,FINANCIERA!AB13&lt;='[5]Hoja2 Formulas'!$D$7),"Muy Baja",IF(AND(AB13&gt;='[5]Hoja2 Formulas'!$C$8,FINANCIERA!AB13&lt;='[5]Hoja2 Formulas'!$D$8),"Baja",IF(AND(AB13&gt;='[5]Hoja2 Formulas'!$C$9,FINANCIERA!AB13&lt;='[5]Hoja2 Formulas'!$D$9),"Media",IF(AND(AB13&gt;='[5]Hoja2 Formulas'!$C$10,FINANCIERA!AB13&lt;='[5]Hoja2 Formulas'!$D$10),"Alta",IF(AND(AB13&gt;='[5]Hoja2 Formulas'!$C$11,FINANCIERA!AB13&lt;='[5]Hoja2 Formulas'!$D$11),"Muy Alta",""))))))</f>
        <v/>
      </c>
      <c r="AB13" s="16" t="str">
        <f>IFERROR(AB12-(AB12*W13),"")</f>
        <v/>
      </c>
      <c r="AC13" s="16" t="str">
        <f>IF(AB13="","",VLOOKUP(AA13,'[5]Hoja2 Formulas'!$B$7:$E$11,4,FALSE))</f>
        <v/>
      </c>
      <c r="AD13" s="14"/>
      <c r="AE13" s="16"/>
      <c r="AF13" s="14" t="str">
        <f>IF(AND(AE13="",AB13=""),"",VLOOKUP(AC13*1,'[5]Hoja1 Formulas'!$B$13:$I$17,(AC13*100)/20 + 3,FALSE))</f>
        <v/>
      </c>
      <c r="AG13" s="15"/>
      <c r="AH13" s="45" t="s">
        <v>166</v>
      </c>
      <c r="AI13" s="10" t="s">
        <v>152</v>
      </c>
      <c r="AJ13" s="17">
        <v>45107</v>
      </c>
      <c r="AK13" s="17">
        <v>45107</v>
      </c>
      <c r="AL13" s="18" t="s">
        <v>54</v>
      </c>
    </row>
    <row r="14" spans="1:45" ht="175.5">
      <c r="B14" s="69">
        <v>2</v>
      </c>
      <c r="C14" s="70" t="s">
        <v>167</v>
      </c>
      <c r="D14" s="70" t="s">
        <v>39</v>
      </c>
      <c r="E14" s="10" t="s">
        <v>168</v>
      </c>
      <c r="F14" s="10" t="s">
        <v>169</v>
      </c>
      <c r="G14" s="70">
        <v>365</v>
      </c>
      <c r="H14" s="71" t="str">
        <f>IF(G14="","",IF(AND(G14&gt;='[5]Hoja1 Formulas'!$K$3,G14&lt;='[5]Hoja1 Formulas'!$L$3),'[5]Hoja1 Formulas'!$I$3,IF(AND(G14&gt;='[5]Hoja1 Formulas'!$K$4,G14&lt;='[5]Hoja1 Formulas'!$L$4),'[5]Hoja1 Formulas'!$I$4,IF(AND(G14&gt;='[5]Hoja1 Formulas'!$K$5,G14&lt;='[5]Hoja1 Formulas'!$L$5),'[5]Hoja1 Formulas'!$I$5,IF(AND(G14&gt;='[5]Hoja1 Formulas'!$K$6,G14&lt;='[5]Hoja1 Formulas'!$L$6),'[5]Hoja1 Formulas'!$I$6,IF(AND(G14&gt;='[5]Hoja1 Formulas'!$K$7,G14&lt;='[5]Hoja1 Formulas'!$L$7),'[5]Hoja1 Formulas'!$I$7,""))))))</f>
        <v>60% Media</v>
      </c>
      <c r="I14" s="61" t="str">
        <f>IF(H14="","",MID(H14,FIND("%",H14,1)+2,LEN(H14)-(FIND("%",H14,1))))</f>
        <v>Media</v>
      </c>
      <c r="J14" s="61" t="str">
        <f>IF(H14="","",MID(H14,1,FIND("%",H14,1)))</f>
        <v>60%</v>
      </c>
      <c r="K14" s="61" t="str">
        <f>MID(H14,1,1)</f>
        <v>6</v>
      </c>
      <c r="L14" s="61">
        <f>'[5]Criterios Impacto'!I23</f>
        <v>12</v>
      </c>
      <c r="M14" s="61" t="s">
        <v>148</v>
      </c>
      <c r="N14" s="62">
        <f>IF(M14="Moderado",60%,IF(M14="Mayor",80%,IF(M14="Catastrófico",100%,"")))</f>
        <v>1</v>
      </c>
      <c r="O14" s="63" t="str">
        <f>IFERROR(IF(AND(G14="",L14=""),"",IF(AND(G14="",M14=""),"",VLOOKUP(J14*1,'[5]Hoja1 Formulas'!$B$13:$I$17,(N14*100)/20 + 3,FALSE))),"")</f>
        <v>Extremo</v>
      </c>
      <c r="P14" s="12">
        <v>1</v>
      </c>
      <c r="Q14" s="13" t="s">
        <v>170</v>
      </c>
      <c r="R14" s="14" t="str">
        <f t="shared" si="1"/>
        <v>Impacto</v>
      </c>
      <c r="S14" s="15" t="s">
        <v>171</v>
      </c>
      <c r="T14" s="14">
        <f t="shared" si="0"/>
        <v>0.1</v>
      </c>
      <c r="U14" s="15" t="s">
        <v>45</v>
      </c>
      <c r="V14" s="14">
        <f t="shared" si="2"/>
        <v>0.15</v>
      </c>
      <c r="W14" s="16">
        <f t="shared" si="3"/>
        <v>0.25</v>
      </c>
      <c r="X14" s="15" t="s">
        <v>108</v>
      </c>
      <c r="Y14" s="15" t="s">
        <v>47</v>
      </c>
      <c r="Z14" s="15" t="s">
        <v>73</v>
      </c>
      <c r="AA14" s="14" t="str">
        <f>IF(AB14="","",IF(AND(AB14&gt;='[5]Hoja2 Formulas'!$C$7,FINANCIERA!AB14&lt;='[5]Hoja2 Formulas'!$D$7),"Muy Baja",IF(AND(AB14&gt;='[5]Hoja2 Formulas'!$C$8,FINANCIERA!AB14&lt;='[5]Hoja2 Formulas'!$D$8),"Baja",IF(AND(AB14&gt;='[5]Hoja2 Formulas'!$C$9,FINANCIERA!AB14&lt;='[5]Hoja2 Formulas'!$D$9),"Media",IF(AND(AB14&gt;='[5]Hoja2 Formulas'!$C$10,FINANCIERA!AB14&lt;='[5]Hoja2 Formulas'!$D$10),"Alta",IF(AND(AB14&gt;='[5]Hoja2 Formulas'!$C$11,FINANCIERA!AB14&lt;='[5]Hoja2 Formulas'!$D$11),"Muy Alta",""))))))</f>
        <v>Media</v>
      </c>
      <c r="AB14" s="16">
        <f>IFERROR(J14-(W14*J14),"")</f>
        <v>0.44999999999999996</v>
      </c>
      <c r="AC14" s="16">
        <f>IF(AB14="","",VLOOKUP(AA14,'[5]Hoja2 Formulas'!$B$7:$E$11,4,FALSE))</f>
        <v>0.6</v>
      </c>
      <c r="AD14" s="14" t="str">
        <f>IF(AE14="","",IF(AND(AE14&gt;='[5]Hoja2 Formulas'!$C$7,FINANCIERA!AE14&lt;='[5]Hoja2 Formulas'!$D$7),"Leve",IF(AND(AE14&gt;='[5]Hoja2 Formulas'!$C$8,FINANCIERA!AE14&lt;='[5]Hoja2 Formulas'!$D$8),"Menor",IF(AND(AE14&gt;='[5]Hoja2 Formulas'!$C$9,FINANCIERA!AE14&lt;='[5]Hoja2 Formulas'!$D$9),"Moderado",IF(AND(AE14&gt;='[5]Hoja2 Formulas'!$C$10,FINANCIERA!AE14&lt;='[5]Hoja2 Formulas'!$D$10),"Mayor",IF(AND(AE14&gt;='[5]Hoja2 Formulas'!$C$11,FINANCIERA!AE14&lt;='[5]Hoja2 Formulas'!$D$11),"Catastófico",""))))))</f>
        <v>Mayor</v>
      </c>
      <c r="AE14" s="16">
        <f>IF(W14="","",IF(S14="Correctivo",N14-N14*W14,N14))</f>
        <v>0.75</v>
      </c>
      <c r="AF14" s="14" t="str">
        <f>IF(AND(AE14="",AB14=""),"",VLOOKUP(AC14*1,'[5]Hoja1 Formulas'!$B$13:$I$17,(AC14*100)/20 + 3,FALSE))</f>
        <v>Alto</v>
      </c>
      <c r="AG14" s="15" t="s">
        <v>49</v>
      </c>
      <c r="AH14" s="13" t="s">
        <v>172</v>
      </c>
      <c r="AI14" s="10" t="s">
        <v>152</v>
      </c>
      <c r="AJ14" s="17">
        <v>45078</v>
      </c>
      <c r="AK14" s="17" t="s">
        <v>154</v>
      </c>
      <c r="AL14" s="18" t="s">
        <v>54</v>
      </c>
    </row>
    <row r="15" spans="1:45" ht="175.5">
      <c r="B15" s="69"/>
      <c r="C15" s="70"/>
      <c r="D15" s="70"/>
      <c r="E15" s="10" t="s">
        <v>173</v>
      </c>
      <c r="F15" s="43" t="s">
        <v>174</v>
      </c>
      <c r="G15" s="70"/>
      <c r="H15" s="71"/>
      <c r="I15" s="61"/>
      <c r="J15" s="61"/>
      <c r="K15" s="61"/>
      <c r="L15" s="61"/>
      <c r="M15" s="61"/>
      <c r="N15" s="62"/>
      <c r="O15" s="64"/>
      <c r="P15" s="15">
        <v>2</v>
      </c>
      <c r="Q15" s="10" t="s">
        <v>175</v>
      </c>
      <c r="R15" s="14" t="str">
        <f t="shared" si="1"/>
        <v>Impacto</v>
      </c>
      <c r="S15" s="15" t="s">
        <v>171</v>
      </c>
      <c r="T15" s="14">
        <f t="shared" si="0"/>
        <v>0.1</v>
      </c>
      <c r="U15" s="15" t="s">
        <v>45</v>
      </c>
      <c r="V15" s="14">
        <f t="shared" si="2"/>
        <v>0.15</v>
      </c>
      <c r="W15" s="16">
        <f t="shared" si="3"/>
        <v>0.25</v>
      </c>
      <c r="X15" s="15" t="s">
        <v>46</v>
      </c>
      <c r="Y15" s="15" t="s">
        <v>47</v>
      </c>
      <c r="Z15" s="15" t="s">
        <v>73</v>
      </c>
      <c r="AA15" s="14" t="str">
        <f>IF(AB15="","",IF(AND(AB15&gt;='[5]Hoja2 Formulas'!$C$7,FINANCIERA!AB15&lt;='[5]Hoja2 Formulas'!$D$7),"Muy Baja",IF(AND(AB15&gt;='[5]Hoja2 Formulas'!$C$8,FINANCIERA!AB15&lt;='[5]Hoja2 Formulas'!$D$8),"Baja",IF(AND(AB15&gt;='[5]Hoja2 Formulas'!$C$9,FINANCIERA!AB15&lt;='[5]Hoja2 Formulas'!$D$9),"Media",IF(AND(AB15&gt;='[5]Hoja2 Formulas'!$C$10,FINANCIERA!AB15&lt;='[5]Hoja2 Formulas'!$D$10),"Alta",IF(AND(AB15&gt;='[5]Hoja2 Formulas'!$C$11,FINANCIERA!AB15&lt;='[5]Hoja2 Formulas'!$D$11),"Muy Alta",""))))))</f>
        <v>Baja</v>
      </c>
      <c r="AB15" s="16">
        <f>IFERROR(AB14-(AB14*W15),"")</f>
        <v>0.33749999999999997</v>
      </c>
      <c r="AC15" s="16">
        <f>IF(AB15="","",VLOOKUP(AA15,'[5]Hoja2 Formulas'!$B$7:$E$11,4,FALSE))</f>
        <v>0.4</v>
      </c>
      <c r="AD15" s="14" t="str">
        <f>IF(AE15="","",IF(AND(AE15&gt;='[5]Hoja2 Formulas'!$C$7,FINANCIERA!AE15&lt;='[5]Hoja2 Formulas'!$D$7),"Leve",IF(AND(AE15&gt;='[5]Hoja2 Formulas'!$C$8,FINANCIERA!AE15&lt;='[5]Hoja2 Formulas'!$D$8),"Menor",IF(AND(AE15&gt;='[5]Hoja2 Formulas'!$C$9,FINANCIERA!AE15&lt;='[5]Hoja2 Formulas'!$D$9),"Moderado",IF(AND(AE15&gt;='[5]Hoja2 Formulas'!$C$10,FINANCIERA!AE15&lt;='[5]Hoja2 Formulas'!$D$10),"Mayor",IF(AND(AE15&gt;='[5]Hoja2 Formulas'!$C$11,FINANCIERA!AE15&lt;='[5]Hoja2 Formulas'!$D$11),"Catastófico",""))))))</f>
        <v>Moderado</v>
      </c>
      <c r="AE15" s="16">
        <f>IF(W15="","",IF(S15="Correctivo",AE14-AE14*W15,AE14))</f>
        <v>0.5625</v>
      </c>
      <c r="AF15" s="14" t="str">
        <f>IF(AND(AE15="",AB15=""),"",VLOOKUP(AC15*1,'[5]Hoja1 Formulas'!$B$13:$I$17,(AC15*100)/20 + 3,FALSE))</f>
        <v>Bajo</v>
      </c>
      <c r="AG15" s="15" t="s">
        <v>49</v>
      </c>
      <c r="AH15" s="13" t="s">
        <v>176</v>
      </c>
      <c r="AI15" s="10" t="s">
        <v>152</v>
      </c>
      <c r="AJ15" s="17" t="s">
        <v>177</v>
      </c>
      <c r="AK15" s="17" t="s">
        <v>154</v>
      </c>
      <c r="AL15" s="18" t="s">
        <v>54</v>
      </c>
    </row>
    <row r="16" spans="1:45" s="9" customFormat="1" ht="135">
      <c r="B16" s="107">
        <v>3</v>
      </c>
      <c r="C16" s="110" t="s">
        <v>178</v>
      </c>
      <c r="D16" s="110" t="s">
        <v>179</v>
      </c>
      <c r="E16" s="44" t="s">
        <v>180</v>
      </c>
      <c r="F16" s="44" t="s">
        <v>181</v>
      </c>
      <c r="G16" s="110">
        <v>365</v>
      </c>
      <c r="H16" s="71" t="str">
        <f>IF(G16="","",IF(AND(G16&gt;='[5]Hoja1 Formulas'!$K$3,G16&lt;='[5]Hoja1 Formulas'!$L$3),'[5]Hoja1 Formulas'!$I$3,IF(AND(G16&gt;='[5]Hoja1 Formulas'!$K$4,G16&lt;='[5]Hoja1 Formulas'!$L$4),'[5]Hoja1 Formulas'!$I$4,IF(AND(G16&gt;='[5]Hoja1 Formulas'!$K$5,G16&lt;='[5]Hoja1 Formulas'!$L$5),'[5]Hoja1 Formulas'!$I$5,IF(AND(G16&gt;='[5]Hoja1 Formulas'!$K$6,G16&lt;='[5]Hoja1 Formulas'!$L$6),'[5]Hoja1 Formulas'!$I$6,IF(AND(G16&gt;='[5]Hoja1 Formulas'!$K$7,G16&lt;='[5]Hoja1 Formulas'!$L$7),'[5]Hoja1 Formulas'!$I$7,""))))))</f>
        <v>60% Media</v>
      </c>
      <c r="I16" s="63" t="str">
        <f>IF(H16="","",MID(H16,FIND("%",H16,1)+2,LEN(H16)-(FIND("%",H16,1))))</f>
        <v>Media</v>
      </c>
      <c r="J16" s="63" t="str">
        <f>IF(H16="","",MID(H16,1,FIND("%",H16,1)))</f>
        <v>60%</v>
      </c>
      <c r="K16" s="61" t="str">
        <f>MID(H16,1,1)</f>
        <v>6</v>
      </c>
      <c r="L16" s="61">
        <f>'[5]Criterios Impacto'!K23</f>
        <v>6</v>
      </c>
      <c r="M16" s="63" t="str">
        <f>IF(AND(L16&gt;='[5]Criterios Impacto'!$H$30,L16&lt;='[5]Criterios Impacto'!$I$30),'[5]Criterios Impacto'!$A$30,IF(AND(L16&gt;='[5]Criterios Impacto'!$H$31,L16&lt;='[5]Criterios Impacto'!$I$31),'[5]Criterios Impacto'!$A$31,IF(AND(L16&gt;='[5]Criterios Impacto'!$H$32,L16&lt;='[5]Criterios Impacto'!$I$32),'[5]Criterios Impacto'!$A$32,"")))</f>
        <v>Mayor</v>
      </c>
      <c r="N16" s="103">
        <f>IF(M16="Moderado",60%,IF(M16="Mayor",80%,IF(M16="Catastrófico",100%,"")))</f>
        <v>0.8</v>
      </c>
      <c r="O16" s="61" t="str">
        <f>IFERROR(IF(AND(G16="",L16=""),"",IF(AND(G16="",M16=""),"",VLOOKUP(J16*1,'[5]Hoja1 Formulas'!$B$13:$I$17,(N16*100)/20 + 3,FALSE))),"")</f>
        <v>Extremo</v>
      </c>
      <c r="P16" s="12">
        <v>1</v>
      </c>
      <c r="Q16" s="99" t="s">
        <v>182</v>
      </c>
      <c r="R16" s="14" t="str">
        <f t="shared" si="1"/>
        <v>Probabilidad</v>
      </c>
      <c r="S16" s="15" t="s">
        <v>44</v>
      </c>
      <c r="T16" s="14">
        <f t="shared" si="0"/>
        <v>0.25</v>
      </c>
      <c r="U16" s="15" t="s">
        <v>103</v>
      </c>
      <c r="V16" s="14">
        <f t="shared" si="2"/>
        <v>0.25</v>
      </c>
      <c r="W16" s="16">
        <f t="shared" si="3"/>
        <v>0.5</v>
      </c>
      <c r="X16" s="15" t="s">
        <v>46</v>
      </c>
      <c r="Y16" s="15" t="s">
        <v>47</v>
      </c>
      <c r="Z16" s="15" t="s">
        <v>73</v>
      </c>
      <c r="AA16" s="14" t="str">
        <f>IF(AB16="","",IF(AND(AB16&gt;='[5]Hoja2 Formulas'!$C$7,FINANCIERA!AB16&lt;='[5]Hoja2 Formulas'!$D$7),"Muy Baja",IF(AND(AB16&gt;='[5]Hoja2 Formulas'!$C$8,FINANCIERA!AB16&lt;='[5]Hoja2 Formulas'!$D$8),"Baja",IF(AND(AB16&gt;='[5]Hoja2 Formulas'!$C$9,FINANCIERA!AB16&lt;='[5]Hoja2 Formulas'!$D$9),"Media",IF(AND(AB16&gt;='[5]Hoja2 Formulas'!$C$10,FINANCIERA!AB16&lt;='[5]Hoja2 Formulas'!$D$10),"Alta",IF(AND(AB16&gt;='[5]Hoja2 Formulas'!$C$11,FINANCIERA!AB16&lt;='[5]Hoja2 Formulas'!$D$11),"Muy Alta",""))))))</f>
        <v>Baja</v>
      </c>
      <c r="AB16" s="16">
        <f>IFERROR(J16-(W16*J16),"")</f>
        <v>0.3</v>
      </c>
      <c r="AC16" s="16">
        <f>IF(AB16="","",VLOOKUP(AA16,'[5]Hoja2 Formulas'!$B$7:$E$11,4,FALSE))</f>
        <v>0.4</v>
      </c>
      <c r="AD16" s="14" t="str">
        <f>IF(AE16="","",IF(AND(AE16&gt;='[5]Hoja2 Formulas'!$C$7,FINANCIERA!AE16&lt;='[5]Hoja2 Formulas'!$D$7),"Leve",IF(AND(AE16&gt;='[5]Hoja2 Formulas'!$C$8,FINANCIERA!AE16&lt;='[5]Hoja2 Formulas'!$D$8),"Menor",IF(AND(AE16&gt;='[5]Hoja2 Formulas'!$C$9,FINANCIERA!AE16&lt;='[5]Hoja2 Formulas'!$D$9),"Moderado",IF(AND(AE16&gt;='[5]Hoja2 Formulas'!$C$10,FINANCIERA!AE16&lt;='[5]Hoja2 Formulas'!$D$10),"Mayor",IF(AND(AE16&gt;='[5]Hoja2 Formulas'!$C$11,FINANCIERA!AE16&lt;='[5]Hoja2 Formulas'!$D$11),"Catastófico",""))))))</f>
        <v>Mayor</v>
      </c>
      <c r="AE16" s="16">
        <f>IF(W16="","",IF(S16="Correctivo",N16-N16*W16,N16))</f>
        <v>0.8</v>
      </c>
      <c r="AF16" s="14" t="str">
        <f>IF(AND(AE16="",AB16=""),"",VLOOKUP(AC16*1,'[5]Hoja1 Formulas'!$B$13:$I$17,(AC16*100)/20 + 3,FALSE))</f>
        <v>Bajo</v>
      </c>
      <c r="AG16" s="15" t="s">
        <v>49</v>
      </c>
      <c r="AH16" s="10" t="s">
        <v>183</v>
      </c>
      <c r="AI16" s="10" t="s">
        <v>152</v>
      </c>
      <c r="AJ16" s="17">
        <v>45087</v>
      </c>
      <c r="AK16" s="17" t="s">
        <v>159</v>
      </c>
      <c r="AL16" s="18" t="s">
        <v>54</v>
      </c>
    </row>
    <row r="17" spans="2:38" s="9" customFormat="1" ht="94.5">
      <c r="B17" s="108"/>
      <c r="C17" s="111"/>
      <c r="D17" s="111"/>
      <c r="E17" s="10" t="s">
        <v>184</v>
      </c>
      <c r="F17" s="44" t="s">
        <v>185</v>
      </c>
      <c r="G17" s="111"/>
      <c r="H17" s="71"/>
      <c r="I17" s="64"/>
      <c r="J17" s="64"/>
      <c r="K17" s="61"/>
      <c r="L17" s="61"/>
      <c r="M17" s="64"/>
      <c r="N17" s="104"/>
      <c r="O17" s="61"/>
      <c r="P17" s="46">
        <v>2</v>
      </c>
      <c r="Q17" s="113"/>
      <c r="R17" s="47" t="str">
        <f t="shared" si="1"/>
        <v>Probabilidad</v>
      </c>
      <c r="S17" s="46" t="s">
        <v>44</v>
      </c>
      <c r="T17" s="47">
        <f t="shared" si="0"/>
        <v>0.25</v>
      </c>
      <c r="U17" s="46" t="s">
        <v>103</v>
      </c>
      <c r="V17" s="47">
        <f t="shared" si="2"/>
        <v>0.25</v>
      </c>
      <c r="W17" s="48">
        <f t="shared" si="3"/>
        <v>0.5</v>
      </c>
      <c r="X17" s="46" t="s">
        <v>46</v>
      </c>
      <c r="Y17" s="46" t="s">
        <v>47</v>
      </c>
      <c r="Z17" s="46" t="s">
        <v>73</v>
      </c>
      <c r="AA17" s="47" t="str">
        <f>IF(AB17="","",IF(AND(AB17&gt;='[5]Hoja2 Formulas'!$C$7,FINANCIERA!AB17&lt;='[5]Hoja2 Formulas'!$D$7),"Muy Baja",IF(AND(AB17&gt;='[5]Hoja2 Formulas'!$C$8,FINANCIERA!AB17&lt;='[5]Hoja2 Formulas'!$D$8),"Baja",IF(AND(AB17&gt;='[5]Hoja2 Formulas'!$C$9,FINANCIERA!AB17&lt;='[5]Hoja2 Formulas'!$D$9),"Media",IF(AND(AB17&gt;='[5]Hoja2 Formulas'!$C$10,FINANCIERA!AB17&lt;='[5]Hoja2 Formulas'!$D$10),"Alta",IF(AND(AB17&gt;='[5]Hoja2 Formulas'!$C$11,FINANCIERA!AB17&lt;='[5]Hoja2 Formulas'!$D$11),"Muy Alta",""))))))</f>
        <v>Muy Baja</v>
      </c>
      <c r="AB17" s="48">
        <f>IFERROR(AB16-(AB16*W17),"")</f>
        <v>0.15</v>
      </c>
      <c r="AC17" s="48">
        <f>IF(AB17="","",VLOOKUP(AA17,'[5]Hoja2 Formulas'!$B$7:$E$11,4,FALSE))</f>
        <v>0.2</v>
      </c>
      <c r="AD17" s="47" t="str">
        <f>IF(AE17="","",IF(AND(AE17&gt;='[5]Hoja2 Formulas'!$C$7,FINANCIERA!AE17&lt;='[5]Hoja2 Formulas'!$D$7),"Leve",IF(AND(AE17&gt;='[5]Hoja2 Formulas'!$C$8,FINANCIERA!AE17&lt;='[5]Hoja2 Formulas'!$D$8),"Menor",IF(AND(AE17&gt;='[5]Hoja2 Formulas'!$C$9,FINANCIERA!AE17&lt;='[5]Hoja2 Formulas'!$D$9),"Moderado",IF(AND(AE17&gt;='[5]Hoja2 Formulas'!$C$10,FINANCIERA!AE17&lt;='[5]Hoja2 Formulas'!$D$10),"Mayor",IF(AND(AE17&gt;='[5]Hoja2 Formulas'!$C$11,FINANCIERA!AE17&lt;='[5]Hoja2 Formulas'!$D$11),"Catastófico",""))))))</f>
        <v>Mayor</v>
      </c>
      <c r="AE17" s="48">
        <f>IF(W17="","",IF(S17="Correctivo",AE16-AE16*W17,AE16))</f>
        <v>0.8</v>
      </c>
      <c r="AF17" s="47" t="str">
        <f>IF(AND(AE17="",AB17=""),"",VLOOKUP(AC17*1,'[5]Hoja1 Formulas'!$B$13:$I$17,(AC17*100)/20 + 3,FALSE))</f>
        <v>Bajo</v>
      </c>
      <c r="AG17" s="46" t="s">
        <v>49</v>
      </c>
      <c r="AH17" s="49" t="s">
        <v>186</v>
      </c>
      <c r="AI17" s="49" t="s">
        <v>152</v>
      </c>
      <c r="AJ17" s="50">
        <v>45097</v>
      </c>
      <c r="AK17" s="50" t="s">
        <v>187</v>
      </c>
      <c r="AL17" s="51" t="s">
        <v>54</v>
      </c>
    </row>
    <row r="18" spans="2:38" s="9" customFormat="1" ht="162">
      <c r="B18" s="109"/>
      <c r="C18" s="112"/>
      <c r="D18" s="112"/>
      <c r="E18" s="10" t="s">
        <v>188</v>
      </c>
      <c r="F18" s="44" t="s">
        <v>189</v>
      </c>
      <c r="G18" s="112"/>
      <c r="H18" s="71"/>
      <c r="I18" s="106"/>
      <c r="J18" s="106"/>
      <c r="K18" s="61"/>
      <c r="L18" s="61"/>
      <c r="M18" s="106"/>
      <c r="N18" s="105"/>
      <c r="O18" s="61"/>
      <c r="P18" s="15">
        <v>3</v>
      </c>
      <c r="Q18" s="52" t="s">
        <v>190</v>
      </c>
      <c r="R18" s="14" t="str">
        <f t="shared" si="1"/>
        <v>Probabilidad</v>
      </c>
      <c r="S18" s="15" t="s">
        <v>44</v>
      </c>
      <c r="T18" s="14">
        <f t="shared" si="0"/>
        <v>0.25</v>
      </c>
      <c r="U18" s="15" t="s">
        <v>45</v>
      </c>
      <c r="V18" s="14">
        <f t="shared" si="2"/>
        <v>0.15</v>
      </c>
      <c r="W18" s="16">
        <f t="shared" si="3"/>
        <v>0.4</v>
      </c>
      <c r="X18" s="15" t="s">
        <v>46</v>
      </c>
      <c r="Y18" s="15" t="s">
        <v>47</v>
      </c>
      <c r="Z18" s="15" t="s">
        <v>73</v>
      </c>
      <c r="AA18" s="14" t="str">
        <f>IF(AB18="","",IF(AND(AB18&gt;='[5]Hoja2 Formulas'!$C$7,FINANCIERA!AB18&lt;='[5]Hoja2 Formulas'!$D$7),"Muy Baja",IF(AND(AB18&gt;='[5]Hoja2 Formulas'!$C$8,FINANCIERA!AB18&lt;='[5]Hoja2 Formulas'!$D$8),"Baja",IF(AND(AB18&gt;='[5]Hoja2 Formulas'!$C$9,FINANCIERA!AB18&lt;='[5]Hoja2 Formulas'!$D$9),"Media",IF(AND(AB18&gt;='[5]Hoja2 Formulas'!$C$10,FINANCIERA!AB18&lt;='[5]Hoja2 Formulas'!$D$10),"Alta",IF(AND(AB18&gt;='[5]Hoja2 Formulas'!$C$11,FINANCIERA!AB18&lt;='[5]Hoja2 Formulas'!$D$11),"Muy Alta",""))))))</f>
        <v>Muy Baja</v>
      </c>
      <c r="AB18" s="16">
        <f>IFERROR(AB17-(AB17*W18),"")</f>
        <v>0.09</v>
      </c>
      <c r="AC18" s="16">
        <f>IF(AB18="","",VLOOKUP(AA18,'[5]Hoja2 Formulas'!$B$7:$E$11,4,FALSE))</f>
        <v>0.2</v>
      </c>
      <c r="AD18" s="14" t="str">
        <f>IF(AE18="","",IF(AND(AE18&gt;='[5]Hoja2 Formulas'!$C$7,FINANCIERA!AE18&lt;='[5]Hoja2 Formulas'!$D$7),"Leve",IF(AND(AE18&gt;='[5]Hoja2 Formulas'!$C$8,FINANCIERA!AE18&lt;='[5]Hoja2 Formulas'!$D$8),"Menor",IF(AND(AE18&gt;='[5]Hoja2 Formulas'!$C$9,FINANCIERA!AE18&lt;='[5]Hoja2 Formulas'!$D$9),"Moderado",IF(AND(AE18&gt;='[5]Hoja2 Formulas'!$C$10,FINANCIERA!AE18&lt;='[5]Hoja2 Formulas'!$D$10),"Mayor",IF(AND(AE18&gt;='[5]Hoja2 Formulas'!$C$11,FINANCIERA!AE18&lt;='[5]Hoja2 Formulas'!$D$11),"Catastófico",""))))))</f>
        <v>Mayor</v>
      </c>
      <c r="AE18" s="16">
        <f>IF(W18="","",IF(S18="Correctivo",AE17-AE17*W18,AE17))</f>
        <v>0.8</v>
      </c>
      <c r="AF18" s="14" t="str">
        <f>IF(AND(AE18="",AB18=""),"",VLOOKUP(AC18*1,'[5]Hoja1 Formulas'!$B$13:$I$17,(AC18*100)/20 + 3,FALSE))</f>
        <v>Bajo</v>
      </c>
      <c r="AG18" s="15" t="s">
        <v>49</v>
      </c>
      <c r="AH18" s="10" t="s">
        <v>191</v>
      </c>
      <c r="AI18" s="10" t="s">
        <v>152</v>
      </c>
      <c r="AJ18" s="17">
        <v>45092</v>
      </c>
      <c r="AK18" s="17">
        <v>45092</v>
      </c>
      <c r="AL18" s="10" t="s">
        <v>54</v>
      </c>
    </row>
    <row r="19" spans="2:38" s="9" customFormat="1" ht="49.5" customHeight="1">
      <c r="C19" s="23"/>
      <c r="D19" s="23"/>
      <c r="E19" s="29"/>
      <c r="F19" s="30"/>
      <c r="G19" s="23"/>
      <c r="H19" s="94"/>
      <c r="I19" s="53"/>
      <c r="J19" s="53"/>
      <c r="K19" s="63"/>
      <c r="L19" s="63"/>
      <c r="M19" s="53"/>
      <c r="N19" s="54"/>
      <c r="O19" s="53"/>
      <c r="P19" s="22"/>
      <c r="Q19" s="23"/>
      <c r="R19" s="55" t="str">
        <f t="shared" si="1"/>
        <v/>
      </c>
      <c r="S19" s="28"/>
      <c r="T19" s="55" t="str">
        <f t="shared" si="0"/>
        <v/>
      </c>
      <c r="U19" s="28"/>
      <c r="V19" s="55" t="str">
        <f t="shared" si="2"/>
        <v/>
      </c>
      <c r="W19" s="56" t="str">
        <f t="shared" si="3"/>
        <v/>
      </c>
      <c r="X19" s="28"/>
      <c r="Y19" s="28"/>
      <c r="Z19" s="28"/>
      <c r="AA19" s="55" t="str">
        <f>IF(AB19="","",IF(AND(AB19&gt;='[5]Hoja2 Formulas'!$C$7,FINANCIERA!AB19&lt;='[5]Hoja2 Formulas'!$D$7),"Muy Baja",IF(AND(AB19&gt;='[5]Hoja2 Formulas'!$C$8,FINANCIERA!AB19&lt;='[5]Hoja2 Formulas'!$D$8),"Baja",IF(AND(AB19&gt;='[5]Hoja2 Formulas'!$C$9,FINANCIERA!AB19&lt;='[5]Hoja2 Formulas'!$D$9),"Media",IF(AND(AB19&gt;='[5]Hoja2 Formulas'!$C$10,FINANCIERA!AB19&lt;='[5]Hoja2 Formulas'!$D$10),"Alta",IF(AND(AB19&gt;='[5]Hoja2 Formulas'!$C$11,FINANCIERA!AB19&lt;='[5]Hoja2 Formulas'!$D$11),"Muy Alta",""))))))</f>
        <v/>
      </c>
      <c r="AB19" s="56" t="str">
        <f>IFERROR(AB18-(AB18*W19),"")</f>
        <v/>
      </c>
      <c r="AC19" s="56" t="str">
        <f>IF(AB19="","",VLOOKUP(AA19,'[5]Hoja2 Formulas'!$B$7:$E$11,4,FALSE))</f>
        <v/>
      </c>
      <c r="AD19" s="55" t="str">
        <f>IF(AE19="","",IF(AND(AE19&gt;='[5]Hoja2 Formulas'!$C$7,FINANCIERA!AE19&lt;='[5]Hoja2 Formulas'!$D$7),"Leve",IF(AND(AE19&gt;='[5]Hoja2 Formulas'!$C$8,FINANCIERA!AE19&lt;='[5]Hoja2 Formulas'!$D$8),"Menor",IF(AND(AE19&gt;='[5]Hoja2 Formulas'!$C$9,FINANCIERA!AE19&lt;='[5]Hoja2 Formulas'!$D$9),"Moderado",IF(AND(AE19&gt;='[5]Hoja2 Formulas'!$C$10,FINANCIERA!AE19&lt;='[5]Hoja2 Formulas'!$D$10),"Mayor",IF(AND(AE19&gt;='[5]Hoja2 Formulas'!$C$11,FINANCIERA!AE19&lt;='[5]Hoja2 Formulas'!$D$11),"Catastófico",""))))))</f>
        <v/>
      </c>
      <c r="AE19" s="56" t="str">
        <f>IF(W19="","",IF(S19="Correctivo",AE18-AE18*W19,AE18))</f>
        <v/>
      </c>
      <c r="AF19" s="55" t="str">
        <f>IF(AND(AE19="",AB19=""),"",VLOOKUP(AC19*1,'[5]Hoja1 Formulas'!$B$13:$I$17,(AC19*100)/20 + 3,FALSE))</f>
        <v/>
      </c>
      <c r="AG19" s="28"/>
      <c r="AH19" s="23"/>
      <c r="AI19" s="21"/>
      <c r="AJ19" s="21"/>
      <c r="AK19" s="31"/>
      <c r="AL19" s="23"/>
    </row>
    <row r="20" spans="2:38" ht="49.5" customHeight="1">
      <c r="B20" s="91"/>
      <c r="C20" s="92"/>
      <c r="D20" s="92"/>
      <c r="F20" s="32"/>
      <c r="G20" s="92"/>
      <c r="H20" s="93"/>
      <c r="I20" s="89"/>
      <c r="J20" s="89"/>
      <c r="K20" s="89"/>
      <c r="L20" s="89"/>
      <c r="M20" s="89"/>
      <c r="N20" s="90"/>
      <c r="O20" s="89"/>
      <c r="P20" s="22"/>
      <c r="Q20" s="33"/>
      <c r="R20" s="24"/>
      <c r="S20" s="25"/>
      <c r="T20" s="24"/>
      <c r="U20" s="25"/>
      <c r="V20" s="24"/>
      <c r="W20" s="26"/>
      <c r="X20" s="25"/>
      <c r="Y20" s="25"/>
      <c r="Z20" s="25"/>
      <c r="AA20" s="24"/>
      <c r="AB20" s="26"/>
      <c r="AC20" s="26"/>
      <c r="AD20" s="24"/>
      <c r="AE20" s="26"/>
      <c r="AF20" s="24"/>
      <c r="AG20" s="25"/>
      <c r="AH20" s="23"/>
      <c r="AI20" s="23"/>
      <c r="AJ20" s="23"/>
      <c r="AK20" s="27"/>
      <c r="AL20" s="23"/>
    </row>
    <row r="21" spans="2:38" ht="49.5" customHeight="1">
      <c r="B21" s="91"/>
      <c r="C21" s="92"/>
      <c r="D21" s="92"/>
      <c r="E21" s="23"/>
      <c r="F21" s="32"/>
      <c r="G21" s="92"/>
      <c r="H21" s="93"/>
      <c r="I21" s="89"/>
      <c r="J21" s="89"/>
      <c r="K21" s="89"/>
      <c r="L21" s="89"/>
      <c r="M21" s="89"/>
      <c r="N21" s="90"/>
      <c r="O21" s="89"/>
      <c r="P21" s="28"/>
      <c r="R21" s="24"/>
      <c r="S21" s="25"/>
      <c r="T21" s="24"/>
      <c r="U21" s="25"/>
      <c r="V21" s="24"/>
      <c r="W21" s="26"/>
      <c r="X21" s="25"/>
      <c r="Y21" s="25"/>
      <c r="Z21" s="25"/>
      <c r="AA21" s="24"/>
      <c r="AB21" s="26"/>
      <c r="AC21" s="26"/>
      <c r="AD21" s="24"/>
      <c r="AE21" s="26"/>
      <c r="AF21" s="24"/>
      <c r="AG21" s="25"/>
      <c r="AH21" s="23"/>
      <c r="AI21" s="23"/>
      <c r="AJ21" s="23"/>
      <c r="AK21" s="27"/>
      <c r="AL21" s="23"/>
    </row>
    <row r="22" spans="2:38" ht="49.5" customHeight="1">
      <c r="B22" s="91"/>
      <c r="C22" s="92"/>
      <c r="D22" s="92"/>
      <c r="E22" s="23"/>
      <c r="F22" s="32"/>
      <c r="G22" s="92"/>
      <c r="H22" s="93"/>
      <c r="I22" s="89"/>
      <c r="J22" s="89"/>
      <c r="K22" s="89"/>
      <c r="L22" s="89"/>
      <c r="M22" s="89"/>
      <c r="N22" s="90"/>
      <c r="O22" s="89"/>
      <c r="P22" s="28"/>
      <c r="R22" s="24"/>
      <c r="S22" s="25"/>
      <c r="T22" s="24"/>
      <c r="U22" s="25"/>
      <c r="V22" s="24"/>
      <c r="W22" s="26"/>
      <c r="X22" s="25"/>
      <c r="Y22" s="25"/>
      <c r="Z22" s="25"/>
      <c r="AA22" s="24"/>
      <c r="AB22" s="26"/>
      <c r="AC22" s="26"/>
      <c r="AD22" s="24"/>
      <c r="AE22" s="26"/>
      <c r="AF22" s="24"/>
      <c r="AG22" s="25"/>
      <c r="AH22" s="23"/>
      <c r="AL22" s="23"/>
    </row>
    <row r="23" spans="2:38" ht="49.5" customHeight="1">
      <c r="B23" s="91"/>
      <c r="C23" s="92"/>
      <c r="D23" s="92"/>
      <c r="E23" s="23"/>
      <c r="F23" s="32"/>
      <c r="G23" s="92"/>
      <c r="H23" s="93"/>
      <c r="I23" s="89"/>
      <c r="J23" s="89"/>
      <c r="K23" s="89"/>
      <c r="L23" s="89"/>
      <c r="M23" s="89"/>
      <c r="N23" s="90"/>
      <c r="O23" s="89"/>
      <c r="P23" s="22"/>
      <c r="R23" s="24"/>
      <c r="S23" s="25"/>
      <c r="T23" s="24"/>
      <c r="U23" s="25"/>
      <c r="V23" s="24"/>
      <c r="W23" s="26"/>
      <c r="X23" s="25"/>
      <c r="Y23" s="25"/>
      <c r="Z23" s="25"/>
      <c r="AA23" s="24"/>
      <c r="AB23" s="26"/>
      <c r="AC23" s="26"/>
      <c r="AD23" s="24"/>
      <c r="AE23" s="26"/>
      <c r="AF23" s="24"/>
      <c r="AG23" s="25"/>
      <c r="AH23" s="23"/>
      <c r="AL23" s="23"/>
    </row>
    <row r="24" spans="2:38" ht="49.5" customHeight="1">
      <c r="B24" s="91"/>
      <c r="C24" s="92"/>
      <c r="D24" s="92"/>
      <c r="E24" s="23"/>
      <c r="F24" s="23"/>
      <c r="G24" s="92"/>
      <c r="H24" s="93"/>
      <c r="I24" s="89"/>
      <c r="J24" s="89"/>
      <c r="K24" s="89"/>
      <c r="L24" s="89"/>
      <c r="M24" s="89"/>
      <c r="N24" s="90"/>
      <c r="O24" s="89"/>
      <c r="P24" s="22"/>
      <c r="R24" s="24"/>
      <c r="S24" s="25"/>
      <c r="T24" s="24"/>
      <c r="U24" s="25"/>
      <c r="V24" s="24"/>
      <c r="W24" s="26"/>
      <c r="X24" s="25"/>
      <c r="Y24" s="25"/>
      <c r="Z24" s="25"/>
      <c r="AA24" s="24"/>
      <c r="AB24" s="26"/>
      <c r="AC24" s="26"/>
      <c r="AD24" s="24"/>
      <c r="AE24" s="26"/>
      <c r="AF24" s="24"/>
      <c r="AG24" s="25"/>
      <c r="AH24" s="23"/>
      <c r="AL24" s="23"/>
    </row>
    <row r="25" spans="2:38" ht="49.5" customHeight="1">
      <c r="B25" s="91"/>
      <c r="C25" s="92"/>
      <c r="D25" s="92"/>
      <c r="E25" s="23"/>
      <c r="F25" s="32"/>
      <c r="G25" s="92"/>
      <c r="H25" s="93"/>
      <c r="I25" s="89"/>
      <c r="J25" s="89"/>
      <c r="K25" s="89"/>
      <c r="L25" s="89"/>
      <c r="M25" s="89"/>
      <c r="N25" s="90"/>
      <c r="O25" s="89"/>
      <c r="P25" s="28"/>
      <c r="R25" s="24"/>
      <c r="S25" s="25"/>
      <c r="T25" s="24"/>
      <c r="U25" s="25"/>
      <c r="V25" s="24"/>
      <c r="W25" s="26"/>
      <c r="X25" s="25"/>
      <c r="Y25" s="25"/>
      <c r="Z25" s="25"/>
      <c r="AA25" s="24"/>
      <c r="AB25" s="26"/>
      <c r="AC25" s="26"/>
      <c r="AD25" s="24"/>
      <c r="AE25" s="26"/>
      <c r="AF25" s="24"/>
      <c r="AG25" s="25"/>
      <c r="AH25" s="23"/>
      <c r="AL25" s="23"/>
    </row>
    <row r="26" spans="2:38" ht="49.5" customHeight="1">
      <c r="B26" s="91"/>
      <c r="C26" s="92"/>
      <c r="D26" s="92"/>
      <c r="E26" s="23"/>
      <c r="F26" s="32"/>
      <c r="G26" s="92"/>
      <c r="H26" s="93"/>
      <c r="I26" s="89"/>
      <c r="J26" s="89"/>
      <c r="K26" s="89"/>
      <c r="L26" s="89"/>
      <c r="M26" s="89"/>
      <c r="N26" s="90"/>
      <c r="O26" s="89"/>
      <c r="P26" s="28"/>
      <c r="R26" s="24"/>
      <c r="S26" s="25"/>
      <c r="T26" s="24"/>
      <c r="U26" s="25"/>
      <c r="V26" s="24"/>
      <c r="W26" s="26"/>
      <c r="X26" s="25"/>
      <c r="Y26" s="25"/>
      <c r="Z26" s="25"/>
      <c r="AA26" s="24"/>
      <c r="AB26" s="26"/>
      <c r="AC26" s="26"/>
      <c r="AD26" s="24"/>
      <c r="AE26" s="26"/>
      <c r="AF26" s="24"/>
      <c r="AG26" s="25"/>
      <c r="AH26" s="23"/>
      <c r="AL26" s="23"/>
    </row>
    <row r="27" spans="2:38" ht="49.5" customHeight="1">
      <c r="B27" s="91"/>
      <c r="C27" s="92"/>
      <c r="D27" s="92"/>
      <c r="E27" s="23"/>
      <c r="F27" s="32"/>
      <c r="G27" s="92"/>
      <c r="H27" s="93"/>
      <c r="I27" s="89"/>
      <c r="J27" s="89"/>
      <c r="K27" s="89"/>
      <c r="L27" s="89"/>
      <c r="M27" s="89"/>
      <c r="N27" s="90"/>
      <c r="O27" s="89"/>
      <c r="P27" s="22"/>
      <c r="R27" s="24"/>
      <c r="S27" s="25"/>
      <c r="T27" s="24"/>
      <c r="U27" s="25"/>
      <c r="V27" s="24"/>
      <c r="W27" s="26"/>
      <c r="X27" s="25"/>
      <c r="Y27" s="25"/>
      <c r="Z27" s="25"/>
      <c r="AA27" s="24"/>
      <c r="AB27" s="26"/>
      <c r="AC27" s="26"/>
      <c r="AD27" s="24"/>
      <c r="AE27" s="26"/>
      <c r="AF27" s="24"/>
      <c r="AG27" s="25"/>
      <c r="AH27" s="23"/>
    </row>
    <row r="31" spans="2:38">
      <c r="O31" s="59"/>
      <c r="P31" s="60"/>
      <c r="Q31" s="60"/>
      <c r="R31" s="60"/>
      <c r="S31" s="60"/>
      <c r="T31" s="60"/>
      <c r="U31" s="60"/>
      <c r="V31" s="60"/>
      <c r="W31" s="60"/>
      <c r="AJ31" s="34"/>
    </row>
    <row r="32" spans="2:38">
      <c r="O32" s="60"/>
      <c r="P32" s="60"/>
      <c r="Q32" s="60"/>
      <c r="R32" s="60"/>
      <c r="S32" s="60"/>
      <c r="T32" s="60"/>
      <c r="U32" s="60"/>
      <c r="V32" s="60"/>
      <c r="W32" s="60"/>
    </row>
    <row r="33" spans="2:23">
      <c r="O33" s="60"/>
      <c r="P33" s="60"/>
      <c r="Q33" s="60"/>
      <c r="R33" s="60"/>
      <c r="S33" s="60"/>
      <c r="T33" s="60"/>
      <c r="U33" s="60"/>
      <c r="V33" s="60"/>
      <c r="W33" s="60"/>
    </row>
    <row r="34" spans="2:23">
      <c r="B34" s="35"/>
      <c r="C34" s="35"/>
      <c r="O34" s="60"/>
      <c r="P34" s="60"/>
      <c r="Q34" s="60"/>
      <c r="R34" s="60"/>
      <c r="S34" s="60"/>
      <c r="T34" s="60"/>
      <c r="U34" s="60"/>
      <c r="V34" s="60"/>
      <c r="W34" s="60"/>
    </row>
    <row r="35" spans="2:23">
      <c r="B35" s="35"/>
      <c r="C35" s="35"/>
      <c r="O35" s="60"/>
      <c r="P35" s="60"/>
      <c r="Q35" s="60"/>
      <c r="R35" s="60"/>
      <c r="S35" s="60"/>
      <c r="T35" s="60"/>
      <c r="U35" s="60"/>
      <c r="V35" s="60"/>
      <c r="W35" s="60"/>
    </row>
  </sheetData>
  <sheetProtection algorithmName="SHA-512" hashValue="7vd2zBP4VZBhbrQxPhQM5nCFwrPCQeP3Og89i50OG4Cgb2AolZxJAr1UkQUYBRnszoO5306EK/gzuf1XUmhZ6w==" saltValue="WIYjf5Sk+LndrgGXZNFHoQ==" spinCount="100000" selectLockedCells="1"/>
  <dataConsolidate/>
  <mergeCells count="104">
    <mergeCell ref="AA7:AA9"/>
    <mergeCell ref="T8:T9"/>
    <mergeCell ref="U8:U9"/>
    <mergeCell ref="X8:X9"/>
    <mergeCell ref="Y8:Y9"/>
    <mergeCell ref="Z8:Z9"/>
    <mergeCell ref="A1:AS1"/>
    <mergeCell ref="A2:D2"/>
    <mergeCell ref="E2:O2"/>
    <mergeCell ref="A3:D3"/>
    <mergeCell ref="E3:O3"/>
    <mergeCell ref="A4:D4"/>
    <mergeCell ref="E4:O4"/>
    <mergeCell ref="AH7:AL8"/>
    <mergeCell ref="H8:H9"/>
    <mergeCell ref="I8:I9"/>
    <mergeCell ref="J8:J9"/>
    <mergeCell ref="K8:K9"/>
    <mergeCell ref="L8:L9"/>
    <mergeCell ref="M8:M9"/>
    <mergeCell ref="N8:N9"/>
    <mergeCell ref="O8:O9"/>
    <mergeCell ref="S8:S9"/>
    <mergeCell ref="AB7:AB9"/>
    <mergeCell ref="AC7:AC9"/>
    <mergeCell ref="AD7:AD9"/>
    <mergeCell ref="AE7:AE9"/>
    <mergeCell ref="AF7:AF9"/>
    <mergeCell ref="AG7:AG9"/>
    <mergeCell ref="H7:O7"/>
    <mergeCell ref="B10:B13"/>
    <mergeCell ref="C10:C13"/>
    <mergeCell ref="D10:D13"/>
    <mergeCell ref="G10:G13"/>
    <mergeCell ref="H10:H13"/>
    <mergeCell ref="I10:I13"/>
    <mergeCell ref="J10:J13"/>
    <mergeCell ref="V8:V9"/>
    <mergeCell ref="W8:W9"/>
    <mergeCell ref="B7:B9"/>
    <mergeCell ref="C7:C9"/>
    <mergeCell ref="D7:D9"/>
    <mergeCell ref="E7:E9"/>
    <mergeCell ref="F7:F9"/>
    <mergeCell ref="G7:G9"/>
    <mergeCell ref="K10:K13"/>
    <mergeCell ref="L10:L13"/>
    <mergeCell ref="M10:M13"/>
    <mergeCell ref="I14:I15"/>
    <mergeCell ref="J14:J15"/>
    <mergeCell ref="N10:N13"/>
    <mergeCell ref="O10:O13"/>
    <mergeCell ref="P7:P9"/>
    <mergeCell ref="Q7:Q9"/>
    <mergeCell ref="R7:R9"/>
    <mergeCell ref="S7:Z7"/>
    <mergeCell ref="B14:B15"/>
    <mergeCell ref="C14:C15"/>
    <mergeCell ref="D14:D15"/>
    <mergeCell ref="G14:G15"/>
    <mergeCell ref="H14:H15"/>
    <mergeCell ref="O31:W35"/>
    <mergeCell ref="J24:J27"/>
    <mergeCell ref="K24:K27"/>
    <mergeCell ref="L24:L27"/>
    <mergeCell ref="M24:M27"/>
    <mergeCell ref="N24:N27"/>
    <mergeCell ref="O24:O27"/>
    <mergeCell ref="K14:K15"/>
    <mergeCell ref="L14:L15"/>
    <mergeCell ref="M14:M15"/>
    <mergeCell ref="N14:N15"/>
    <mergeCell ref="J20:J23"/>
    <mergeCell ref="K20:K23"/>
    <mergeCell ref="L20:L23"/>
    <mergeCell ref="M20:M23"/>
    <mergeCell ref="N20:N23"/>
    <mergeCell ref="Q16:Q17"/>
    <mergeCell ref="O14:O15"/>
    <mergeCell ref="J16:J18"/>
    <mergeCell ref="K16:K19"/>
    <mergeCell ref="L16:L19"/>
    <mergeCell ref="B24:B27"/>
    <mergeCell ref="C24:C27"/>
    <mergeCell ref="D24:D27"/>
    <mergeCell ref="G24:G27"/>
    <mergeCell ref="H24:H27"/>
    <mergeCell ref="I24:I27"/>
    <mergeCell ref="O20:O23"/>
    <mergeCell ref="M16:M18"/>
    <mergeCell ref="N16:N18"/>
    <mergeCell ref="O16:O18"/>
    <mergeCell ref="B20:B23"/>
    <mergeCell ref="C20:C23"/>
    <mergeCell ref="D20:D23"/>
    <mergeCell ref="G20:G23"/>
    <mergeCell ref="H20:H23"/>
    <mergeCell ref="I20:I23"/>
    <mergeCell ref="B16:B18"/>
    <mergeCell ref="C16:C18"/>
    <mergeCell ref="D16:D18"/>
    <mergeCell ref="G16:G18"/>
    <mergeCell ref="H16:H19"/>
    <mergeCell ref="I16:I18"/>
  </mergeCells>
  <conditionalFormatting sqref="O19:O27 O10:O16">
    <cfRule type="containsText" dxfId="50" priority="17" operator="containsText" text="Alto">
      <formula>NOT(ISERROR(SEARCH("Alto",O10)))</formula>
    </cfRule>
  </conditionalFormatting>
  <conditionalFormatting sqref="O19:O27 O10:O16">
    <cfRule type="containsText" dxfId="49" priority="15" operator="containsText" text="Moderado">
      <formula>NOT(ISERROR(SEARCH("Moderado",O10)))</formula>
    </cfRule>
    <cfRule type="containsText" dxfId="48" priority="16" operator="containsText" text="Extremo">
      <formula>NOT(ISERROR(SEARCH("Extremo",O10)))</formula>
    </cfRule>
  </conditionalFormatting>
  <conditionalFormatting sqref="AF10:AF27">
    <cfRule type="cellIs" dxfId="47" priority="1" operator="equal">
      <formula>"Extremo"</formula>
    </cfRule>
    <cfRule type="cellIs" dxfId="46" priority="2" operator="equal">
      <formula>"Alto"</formula>
    </cfRule>
    <cfRule type="cellIs" dxfId="45" priority="3" operator="equal">
      <formula>"Moderado"</formula>
    </cfRule>
    <cfRule type="cellIs" dxfId="44" priority="4" operator="equal">
      <formula>"Bajo"</formula>
    </cfRule>
  </conditionalFormatting>
  <conditionalFormatting sqref="I19:I27 AA10:AA27 I10:I16">
    <cfRule type="cellIs" dxfId="43" priority="9" operator="equal">
      <formula>"Muy Baja"</formula>
    </cfRule>
    <cfRule type="cellIs" dxfId="42" priority="10" operator="equal">
      <formula>"Baja"</formula>
    </cfRule>
    <cfRule type="cellIs" dxfId="41" priority="11" operator="equal">
      <formula>"Media"</formula>
    </cfRule>
    <cfRule type="cellIs" dxfId="40" priority="12" operator="equal">
      <formula>"Alta"</formula>
    </cfRule>
    <cfRule type="cellIs" dxfId="39" priority="13" operator="equal">
      <formula>"Muy Alta"</formula>
    </cfRule>
  </conditionalFormatting>
  <conditionalFormatting sqref="M19:M27 AD10:AD27 M10:M16">
    <cfRule type="cellIs" dxfId="38" priority="5" operator="equal">
      <formula>"Catastrófico"</formula>
    </cfRule>
    <cfRule type="cellIs" dxfId="37" priority="6" operator="equal">
      <formula>"Mayor"</formula>
    </cfRule>
    <cfRule type="cellIs" dxfId="36" priority="7" operator="equal">
      <formula>"Menor"</formula>
    </cfRule>
    <cfRule type="cellIs" dxfId="35" priority="8" operator="equal">
      <formula>"Leve"</formula>
    </cfRule>
    <cfRule type="cellIs" dxfId="34" priority="14" operator="equal">
      <formula>"Moderado"</formula>
    </cfRule>
  </conditionalFormatting>
  <dataValidations count="2">
    <dataValidation type="list" allowBlank="1" showInputMessage="1" showErrorMessage="1" sqref="AL10:AL26" xr:uid="{00000000-0002-0000-0600-000000000000}">
      <formula1>"Finalizado,En Curso"</formula1>
    </dataValidation>
    <dataValidation type="list" allowBlank="1" showInputMessage="1" showErrorMessage="1" sqref="AL27" xr:uid="{00000000-0002-0000-0600-000001000000}">
      <formula1>"Finalizado, En Curso"</formula1>
    </dataValidation>
  </dataValidations>
  <pageMargins left="0.70866141732283472" right="0.70866141732283472" top="0.94488188976377963" bottom="0.74803149606299213" header="0.31496062992125984" footer="0.31496062992125984"/>
  <pageSetup paperSize="5" scale="23" orientation="landscape" r:id="rId1"/>
  <headerFooter>
    <oddHeader>&amp;L&amp;G&amp;C&amp;"Montserrat,Negrita"&amp;14&amp;K0070C0
FORMATO MAPA RIESGOS DE CORRUPCIÓN AÑO 2023&amp;R&amp;G</oddHeader>
    <oddFooter>&amp;L&amp;"Montserrat,Normal"
Dirección: Calle 24A No. 59-42 Torre 4 Piso 3 
Centro Empresarial Sarmiento Angulo
Conmutador: (+601) 307 8038
Línea gratuita: 01 8000 119703&amp;"-,Normal"
&amp;C&amp;"Montserrat,Normal"&amp;P de &amp;N
FOR-SIG-121-025
27/07/2023 Versión: 03
&amp;G&amp;R&amp;G</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2000000}">
          <x14:formula1>
            <xm:f>'C:\Users\krivera\OneDrive - Superintendencia de Vigilancia\Documentos - copia\2023\PAAC\MAPAS DE RIESGOS CORRUPCION\[MATRIZ DE RIESGO CORRUP FINANCIERA.xlsx]Hoja2 Formulas'!#REF!</xm:f>
          </x14:formula1>
          <xm:sqref>AG10:AG27 S10:S27 U10:U27 X10:Z27</xm:sqref>
        </x14:dataValidation>
        <x14:dataValidation type="list" allowBlank="1" showInputMessage="1" showErrorMessage="1" xr:uid="{00000000-0002-0000-0600-000008000000}">
          <x14:formula1>
            <xm:f>'C:\Users\krivera\OneDrive - Superintendencia de Vigilancia\Documentos - copia\2023\PAAC\MAPAS DE RIESGOS CORRUPCION\[MATRIZ DE RIESGO CORRUP FINANCIERA.xlsx]Criterios Impacto'!#REF!</xm:f>
          </x14:formula1>
          <xm:sqref>M19:M27 M10:M16</xm:sqref>
        </x14:dataValidation>
        <x14:dataValidation type="list" allowBlank="1" showInputMessage="1" showErrorMessage="1" xr:uid="{00000000-0002-0000-0600-000009000000}">
          <x14:formula1>
            <xm:f>'C:\Users\krivera\OneDrive - Superintendencia de Vigilancia\Documentos - copia\2023\PAAC\MAPAS DE RIESGOS CORRUPCION\[MATRIZ DE RIESGO CORRUP FINANCIERA.xlsx]Hoja1 Formulas'!#REF!</xm:f>
          </x14:formula1>
          <xm:sqref>D19:D27 D10:D16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35"/>
  <sheetViews>
    <sheetView showGridLines="0" view="pageLayout" topLeftCell="Y7" zoomScale="80" zoomScaleNormal="100" zoomScaleSheetLayoutView="70" zoomScalePageLayoutView="80" workbookViewId="0">
      <selection activeCell="AK11" sqref="AK11"/>
    </sheetView>
  </sheetViews>
  <sheetFormatPr defaultColWidth="11.42578125" defaultRowHeight="13.5"/>
  <cols>
    <col min="1" max="1" width="1" style="1" customWidth="1"/>
    <col min="2" max="2" width="4.28515625" style="1" bestFit="1" customWidth="1"/>
    <col min="3" max="3" width="26.5703125" style="1" customWidth="1"/>
    <col min="4" max="4" width="18.7109375" style="1" customWidth="1"/>
    <col min="5" max="5" width="33.140625" style="1" customWidth="1"/>
    <col min="6" max="6" width="31.5703125" style="1" customWidth="1"/>
    <col min="7" max="7" width="14.85546875" style="1" customWidth="1"/>
    <col min="8" max="8" width="15.7109375" style="1" hidden="1" customWidth="1"/>
    <col min="9" max="9" width="11.5703125" style="1" customWidth="1"/>
    <col min="10" max="10" width="6" style="1" customWidth="1"/>
    <col min="11" max="12" width="14.5703125" style="1" hidden="1" customWidth="1"/>
    <col min="13" max="13" width="11.5703125" style="1" customWidth="1"/>
    <col min="14" max="14" width="6" style="1" customWidth="1"/>
    <col min="15" max="15" width="11.5703125" style="1" customWidth="1"/>
    <col min="16" max="16" width="8.85546875" style="1" customWidth="1"/>
    <col min="17" max="17" width="45.28515625" style="1" customWidth="1"/>
    <col min="18" max="18" width="11.5703125" style="1" customWidth="1"/>
    <col min="19" max="19" width="10.42578125" style="1" customWidth="1"/>
    <col min="20" max="20" width="8.28515625" style="1" hidden="1" customWidth="1"/>
    <col min="21" max="21" width="10.28515625" style="1" customWidth="1"/>
    <col min="22" max="22" width="8.28515625" style="1" hidden="1" customWidth="1"/>
    <col min="23" max="23" width="8.28515625" style="1" customWidth="1"/>
    <col min="24" max="24" width="13.140625" style="1" customWidth="1"/>
    <col min="25" max="25" width="10.28515625" style="1" customWidth="1"/>
    <col min="26" max="26" width="13.5703125" style="1" customWidth="1"/>
    <col min="27" max="27" width="10.42578125" style="5" customWidth="1"/>
    <col min="28" max="28" width="5.5703125" style="1" customWidth="1"/>
    <col min="29" max="29" width="7.140625" style="1" hidden="1" customWidth="1"/>
    <col min="30" max="30" width="10.42578125" style="5" customWidth="1"/>
    <col min="31" max="31" width="5.5703125" style="1" customWidth="1"/>
    <col min="32" max="32" width="10.42578125" style="5" customWidth="1"/>
    <col min="33" max="33" width="11.28515625" style="1" customWidth="1"/>
    <col min="34" max="34" width="39.7109375" style="1" customWidth="1"/>
    <col min="35" max="35" width="21.7109375" style="1" customWidth="1"/>
    <col min="36" max="36" width="21.42578125" style="1" customWidth="1"/>
    <col min="37" max="37" width="19" style="1" customWidth="1"/>
    <col min="38" max="38" width="12.5703125" style="1" customWidth="1"/>
    <col min="39" max="39" width="23.42578125" style="1" customWidth="1"/>
    <col min="40" max="16384" width="11.42578125" style="1"/>
  </cols>
  <sheetData>
    <row r="1" spans="1:38" ht="57" customHeight="1">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row>
    <row r="2" spans="1:38" ht="49.5" customHeight="1">
      <c r="A2" s="86" t="s">
        <v>0</v>
      </c>
      <c r="B2" s="86"/>
      <c r="C2" s="86"/>
      <c r="D2" s="86"/>
      <c r="E2" s="87" t="s">
        <v>192</v>
      </c>
      <c r="F2" s="87"/>
      <c r="G2" s="87"/>
      <c r="H2" s="87"/>
      <c r="I2" s="87"/>
      <c r="J2" s="87"/>
      <c r="K2" s="87"/>
      <c r="L2" s="87"/>
      <c r="M2" s="87"/>
      <c r="N2" s="87"/>
      <c r="O2" s="87"/>
      <c r="P2" s="2"/>
      <c r="Q2" s="3"/>
      <c r="R2" s="3"/>
      <c r="S2" s="3"/>
      <c r="T2" s="3"/>
      <c r="U2" s="3"/>
      <c r="V2" s="3"/>
      <c r="W2" s="3"/>
      <c r="X2" s="3"/>
      <c r="Y2" s="3"/>
      <c r="Z2" s="3"/>
      <c r="AA2" s="4"/>
      <c r="AB2" s="3"/>
      <c r="AC2" s="3"/>
      <c r="AD2" s="4"/>
      <c r="AE2" s="3"/>
      <c r="AF2" s="4"/>
      <c r="AG2" s="3"/>
      <c r="AH2" s="3"/>
      <c r="AI2" s="3"/>
    </row>
    <row r="3" spans="1:38" ht="41.25" customHeight="1">
      <c r="A3" s="86" t="s">
        <v>2</v>
      </c>
      <c r="B3" s="86"/>
      <c r="C3" s="86"/>
      <c r="D3" s="86"/>
      <c r="E3" s="87" t="s">
        <v>193</v>
      </c>
      <c r="F3" s="87"/>
      <c r="G3" s="87"/>
      <c r="H3" s="87"/>
      <c r="I3" s="87"/>
      <c r="J3" s="87"/>
      <c r="K3" s="87"/>
      <c r="L3" s="87"/>
      <c r="M3" s="87"/>
      <c r="N3" s="87"/>
      <c r="O3" s="87"/>
      <c r="P3" s="3"/>
      <c r="Q3" s="3"/>
      <c r="R3" s="3"/>
      <c r="S3" s="3"/>
      <c r="T3" s="3"/>
      <c r="U3" s="3"/>
      <c r="V3" s="3"/>
      <c r="W3" s="3"/>
      <c r="X3" s="3"/>
      <c r="Y3" s="3"/>
      <c r="Z3" s="3"/>
      <c r="AA3" s="4"/>
      <c r="AB3" s="3"/>
      <c r="AC3" s="3"/>
      <c r="AD3" s="4"/>
      <c r="AE3" s="3"/>
      <c r="AF3" s="4"/>
      <c r="AG3" s="3"/>
      <c r="AH3" s="3"/>
      <c r="AI3" s="3"/>
    </row>
    <row r="4" spans="1:38" ht="60.75" customHeight="1">
      <c r="A4" s="86" t="s">
        <v>4</v>
      </c>
      <c r="B4" s="86"/>
      <c r="C4" s="86"/>
      <c r="D4" s="86"/>
      <c r="E4" s="87" t="s">
        <v>194</v>
      </c>
      <c r="F4" s="87"/>
      <c r="G4" s="87"/>
      <c r="H4" s="87"/>
      <c r="I4" s="87"/>
      <c r="J4" s="87"/>
      <c r="K4" s="87"/>
      <c r="L4" s="87"/>
      <c r="M4" s="87"/>
      <c r="N4" s="87"/>
      <c r="O4" s="87"/>
      <c r="P4" s="3"/>
      <c r="Q4" s="3"/>
      <c r="R4" s="3"/>
      <c r="S4" s="3"/>
      <c r="T4" s="3"/>
      <c r="U4" s="3"/>
      <c r="V4" s="3"/>
      <c r="W4" s="3"/>
      <c r="X4" s="3"/>
      <c r="Y4" s="3"/>
      <c r="Z4" s="3"/>
      <c r="AA4" s="4"/>
      <c r="AB4" s="3"/>
      <c r="AC4" s="3"/>
      <c r="AD4" s="4"/>
      <c r="AE4" s="3"/>
      <c r="AF4" s="4"/>
      <c r="AG4" s="3"/>
      <c r="AH4" s="3"/>
      <c r="AI4" s="3"/>
    </row>
    <row r="6" spans="1:38" ht="14.25" thickBot="1"/>
    <row r="7" spans="1:38" ht="18">
      <c r="A7" s="6"/>
      <c r="B7" s="65" t="s">
        <v>6</v>
      </c>
      <c r="C7" s="67" t="s">
        <v>7</v>
      </c>
      <c r="D7" s="67" t="s">
        <v>8</v>
      </c>
      <c r="E7" s="67" t="s">
        <v>9</v>
      </c>
      <c r="F7" s="67" t="s">
        <v>10</v>
      </c>
      <c r="G7" s="67" t="s">
        <v>11</v>
      </c>
      <c r="H7" s="67" t="s">
        <v>12</v>
      </c>
      <c r="I7" s="67"/>
      <c r="J7" s="67"/>
      <c r="K7" s="67"/>
      <c r="L7" s="67"/>
      <c r="M7" s="67"/>
      <c r="N7" s="67"/>
      <c r="O7" s="67"/>
      <c r="P7" s="67" t="s">
        <v>13</v>
      </c>
      <c r="Q7" s="67" t="s">
        <v>195</v>
      </c>
      <c r="R7" s="77" t="s">
        <v>15</v>
      </c>
      <c r="S7" s="83" t="s">
        <v>16</v>
      </c>
      <c r="T7" s="84"/>
      <c r="U7" s="84"/>
      <c r="V7" s="84"/>
      <c r="W7" s="84"/>
      <c r="X7" s="84"/>
      <c r="Y7" s="84"/>
      <c r="Z7" s="85"/>
      <c r="AA7" s="77" t="s">
        <v>17</v>
      </c>
      <c r="AB7" s="67" t="s">
        <v>18</v>
      </c>
      <c r="AC7" s="67" t="s">
        <v>19</v>
      </c>
      <c r="AD7" s="77" t="s">
        <v>20</v>
      </c>
      <c r="AE7" s="78" t="s">
        <v>18</v>
      </c>
      <c r="AF7" s="81" t="s">
        <v>21</v>
      </c>
      <c r="AG7" s="81" t="s">
        <v>22</v>
      </c>
      <c r="AH7" s="67" t="s">
        <v>23</v>
      </c>
      <c r="AI7" s="67"/>
      <c r="AJ7" s="67"/>
      <c r="AK7" s="67"/>
      <c r="AL7" s="72"/>
    </row>
    <row r="8" spans="1:38" ht="52.5" customHeight="1">
      <c r="A8" s="6"/>
      <c r="B8" s="66"/>
      <c r="C8" s="68"/>
      <c r="D8" s="68"/>
      <c r="E8" s="68"/>
      <c r="F8" s="68"/>
      <c r="G8" s="68"/>
      <c r="H8" s="68" t="s">
        <v>24</v>
      </c>
      <c r="I8" s="74" t="s">
        <v>24</v>
      </c>
      <c r="J8" s="68" t="s">
        <v>18</v>
      </c>
      <c r="K8" s="75" t="s">
        <v>25</v>
      </c>
      <c r="L8" s="75" t="s">
        <v>26</v>
      </c>
      <c r="M8" s="74" t="s">
        <v>25</v>
      </c>
      <c r="N8" s="68" t="s">
        <v>18</v>
      </c>
      <c r="O8" s="74" t="s">
        <v>27</v>
      </c>
      <c r="P8" s="68"/>
      <c r="Q8" s="68"/>
      <c r="R8" s="74"/>
      <c r="S8" s="75" t="s">
        <v>28</v>
      </c>
      <c r="T8" s="75"/>
      <c r="U8" s="75" t="s">
        <v>29</v>
      </c>
      <c r="V8" s="75"/>
      <c r="W8" s="75" t="s">
        <v>30</v>
      </c>
      <c r="X8" s="75" t="s">
        <v>31</v>
      </c>
      <c r="Y8" s="75" t="s">
        <v>11</v>
      </c>
      <c r="Z8" s="75" t="s">
        <v>32</v>
      </c>
      <c r="AA8" s="74"/>
      <c r="AB8" s="68"/>
      <c r="AC8" s="68"/>
      <c r="AD8" s="74"/>
      <c r="AE8" s="79"/>
      <c r="AF8" s="82"/>
      <c r="AG8" s="82"/>
      <c r="AH8" s="68"/>
      <c r="AI8" s="68"/>
      <c r="AJ8" s="68"/>
      <c r="AK8" s="68"/>
      <c r="AL8" s="73"/>
    </row>
    <row r="9" spans="1:38" ht="44.25" customHeight="1">
      <c r="A9" s="6"/>
      <c r="B9" s="66"/>
      <c r="C9" s="68"/>
      <c r="D9" s="68"/>
      <c r="E9" s="68"/>
      <c r="F9" s="68"/>
      <c r="G9" s="68"/>
      <c r="H9" s="68"/>
      <c r="I9" s="74"/>
      <c r="J9" s="68"/>
      <c r="K9" s="76"/>
      <c r="L9" s="76"/>
      <c r="M9" s="74"/>
      <c r="N9" s="68"/>
      <c r="O9" s="74"/>
      <c r="P9" s="68"/>
      <c r="Q9" s="68"/>
      <c r="R9" s="74"/>
      <c r="S9" s="76"/>
      <c r="T9" s="76"/>
      <c r="U9" s="76"/>
      <c r="V9" s="76"/>
      <c r="W9" s="76"/>
      <c r="X9" s="76"/>
      <c r="Y9" s="76"/>
      <c r="Z9" s="76"/>
      <c r="AA9" s="74"/>
      <c r="AB9" s="68"/>
      <c r="AC9" s="68"/>
      <c r="AD9" s="74"/>
      <c r="AE9" s="80"/>
      <c r="AF9" s="76"/>
      <c r="AG9" s="76"/>
      <c r="AH9" s="7" t="s">
        <v>33</v>
      </c>
      <c r="AI9" s="7" t="s">
        <v>34</v>
      </c>
      <c r="AJ9" s="7" t="s">
        <v>35</v>
      </c>
      <c r="AK9" s="7" t="s">
        <v>36</v>
      </c>
      <c r="AL9" s="8" t="s">
        <v>37</v>
      </c>
    </row>
    <row r="10" spans="1:38" s="9" customFormat="1" ht="144" customHeight="1">
      <c r="B10" s="97">
        <v>1</v>
      </c>
      <c r="C10" s="70" t="s">
        <v>196</v>
      </c>
      <c r="D10" s="70" t="s">
        <v>69</v>
      </c>
      <c r="E10" s="10" t="s">
        <v>197</v>
      </c>
      <c r="F10" s="20" t="s">
        <v>198</v>
      </c>
      <c r="G10" s="114">
        <v>43036</v>
      </c>
      <c r="H10" s="71" t="str">
        <f>IF(G10="","",IF(AND(G10&gt;='[1]Hoja1 Formulas'!$K$3,G10&lt;='[1]Hoja1 Formulas'!$L$3),'[1]Hoja1 Formulas'!$I$3,IF(AND(G10&gt;='[1]Hoja1 Formulas'!$K$4,G10&lt;='[1]Hoja1 Formulas'!$L$4),'[1]Hoja1 Formulas'!$I$4,IF(AND(G10&gt;='[1]Hoja1 Formulas'!$K$5,G10&lt;='[1]Hoja1 Formulas'!$L$5),'[1]Hoja1 Formulas'!$I$5,IF(AND(G10&gt;='[1]Hoja1 Formulas'!$K$6,G10&lt;='[1]Hoja1 Formulas'!$L$6),'[1]Hoja1 Formulas'!$I$6,IF(AND(G10&gt;='[1]Hoja1 Formulas'!$K$7,G10&lt;='[1]Hoja1 Formulas'!$L$7),'[1]Hoja1 Formulas'!$I$7,""))))))</f>
        <v>100% Muy Alta</v>
      </c>
      <c r="I10" s="61" t="str">
        <f>IF(H10="","",MID(H10,FIND("%",H10,1)+2,LEN(H10)-(FIND("%",H10,1))))</f>
        <v>Muy Alta</v>
      </c>
      <c r="J10" s="61" t="str">
        <f>IF(H10="","",MID(H10,1,FIND("%",H10,1)))</f>
        <v>100%</v>
      </c>
      <c r="K10" s="61" t="str">
        <f>MID(H10,1,2)</f>
        <v>10</v>
      </c>
      <c r="L10" s="61">
        <f>'[1]Criterios Impacto'!G23</f>
        <v>12</v>
      </c>
      <c r="M10" s="61" t="str">
        <f>IF(AND(L10&gt;='[1]Criterios Impacto'!$H$30,L10&lt;='[1]Criterios Impacto'!$I$30),'[1]Criterios Impacto'!$A$30,IF(AND(L10&gt;='[1]Criterios Impacto'!$H$31,L10&lt;='[1]Criterios Impacto'!$I$31),'[1]Criterios Impacto'!$A$31,IF(AND(L10&gt;='[1]Criterios Impacto'!$H$32,L10&lt;='[1]Criterios Impacto'!$I$32),'[1]Criterios Impacto'!$A$32,"")))</f>
        <v>Mayor</v>
      </c>
      <c r="N10" s="62">
        <f>IF(M10="Moderado",60%,IF(M10="Mayor",80%,IF(M10="Catastrófico",100%,"")))</f>
        <v>0.8</v>
      </c>
      <c r="O10" s="61" t="str">
        <f>IFERROR(IF(AND(G10="",L10=""),"",IF(AND(G10="",M10=""),"",VLOOKUP(J10*1,'[1]Hoja1 Formulas'!$B$13:$I$17,(N10*100)/20 + 3,FALSE))),"")</f>
        <v>Extremo</v>
      </c>
      <c r="P10" s="12">
        <v>1</v>
      </c>
      <c r="Q10" s="13" t="s">
        <v>199</v>
      </c>
      <c r="R10" s="14" t="str">
        <f>IF(OR(S10="Preventivo",S10="Detectivo"),"Probabilidad",IF(S10="Correctivo","Impacto",""))</f>
        <v>Probabilidad</v>
      </c>
      <c r="S10" s="15" t="s">
        <v>44</v>
      </c>
      <c r="T10" s="14">
        <f t="shared" ref="T10:T11" si="0">IF(S10="Preventivo",25%,(IF(S10="Correctivo",10%,IF(S10="Detectivo",15%,""))))</f>
        <v>0.25</v>
      </c>
      <c r="U10" s="15" t="s">
        <v>45</v>
      </c>
      <c r="V10" s="14">
        <f>IF(U10="Automático",25%,IF(U10="Manual",15%,""))</f>
        <v>0.15</v>
      </c>
      <c r="W10" s="16">
        <f>IF(SUM(V10,T10)=0,"",SUM(V10,T10))</f>
        <v>0.4</v>
      </c>
      <c r="X10" s="15" t="s">
        <v>108</v>
      </c>
      <c r="Y10" s="15" t="s">
        <v>47</v>
      </c>
      <c r="Z10" s="15" t="s">
        <v>73</v>
      </c>
      <c r="AA10" s="14" t="str">
        <f>IF(AB10="","",IF(AND(AB10&gt;='[1]Hoja2 Formulas'!$C$7,ALIANZA!AB10&lt;='[1]Hoja2 Formulas'!$D$7),"Muy Baja",IF(AND(AB10&gt;='[1]Hoja2 Formulas'!$C$8,ALIANZA!AB10&lt;='[1]Hoja2 Formulas'!$D$8),"Baja",IF(AND(AB10&gt;='[1]Hoja2 Formulas'!$C$9,ALIANZA!AB10&lt;='[1]Hoja2 Formulas'!$D$9),"Media",IF(AND(AB10&gt;='[1]Hoja2 Formulas'!$C$10,ALIANZA!AB10&lt;='[1]Hoja2 Formulas'!$D$10),"Alta",IF(AND(AB10&gt;='[1]Hoja2 Formulas'!$C$11,ALIANZA!AB10&lt;='[1]Hoja2 Formulas'!$D$11),"Muy Alta",""))))))</f>
        <v>Media</v>
      </c>
      <c r="AB10" s="16">
        <f>IFERROR(J10-(W10*J10),"")</f>
        <v>0.6</v>
      </c>
      <c r="AC10" s="16">
        <f>IF(AB10="","",VLOOKUP(AA10,'[1]Hoja2 Formulas'!$B$7:$E$11,4,FALSE))</f>
        <v>0.6</v>
      </c>
      <c r="AD10" s="14" t="str">
        <f>IF(AE10="","",IF(AND(AE10&gt;='[1]Hoja2 Formulas'!$C$7,ALIANZA!AE10&lt;='[1]Hoja2 Formulas'!$D$7),"Leve",IF(AND(AE10&gt;='[1]Hoja2 Formulas'!$C$8,ALIANZA!AE10&lt;='[1]Hoja2 Formulas'!$D$8),"Menor",IF(AND(AE10&gt;='[1]Hoja2 Formulas'!$C$9,ALIANZA!AE10&lt;='[1]Hoja2 Formulas'!$D$9),"Moderado",IF(AND(AE10&gt;='[1]Hoja2 Formulas'!$C$10,ALIANZA!AE10&lt;='[1]Hoja2 Formulas'!$D$10),"Mayor",IF(AND(AE10&gt;='[1]Hoja2 Formulas'!$C$11,ALIANZA!AE10&lt;='[1]Hoja2 Formulas'!$D$11),"Catastófico",""))))))</f>
        <v>Mayor</v>
      </c>
      <c r="AE10" s="16">
        <f>IF(W10="","",IF(S10="Correctivo",N10-N10*W10,N10))</f>
        <v>0.8</v>
      </c>
      <c r="AF10" s="14" t="str">
        <f>IF(AND(AE10="",AB10=""),"",VLOOKUP(AC10*1,'[1]Hoja1 Formulas'!$B$13:$I$17,(AC10*100)/20 + 3,FALSE))</f>
        <v>Alto</v>
      </c>
      <c r="AG10" s="15" t="s">
        <v>49</v>
      </c>
      <c r="AH10" s="13" t="s">
        <v>200</v>
      </c>
      <c r="AI10" s="15" t="s">
        <v>201</v>
      </c>
      <c r="AJ10" s="19">
        <v>45092</v>
      </c>
      <c r="AK10" s="19">
        <v>45107</v>
      </c>
      <c r="AL10" s="10" t="s">
        <v>54</v>
      </c>
    </row>
    <row r="11" spans="1:38" s="9" customFormat="1" ht="163.5" customHeight="1">
      <c r="B11" s="97"/>
      <c r="C11" s="70"/>
      <c r="D11" s="70"/>
      <c r="E11" s="10" t="s">
        <v>202</v>
      </c>
      <c r="F11" s="10" t="s">
        <v>203</v>
      </c>
      <c r="G11" s="70"/>
      <c r="H11" s="71"/>
      <c r="I11" s="61"/>
      <c r="J11" s="61"/>
      <c r="K11" s="61"/>
      <c r="L11" s="61"/>
      <c r="M11" s="61"/>
      <c r="N11" s="62"/>
      <c r="O11" s="61"/>
      <c r="P11" s="15">
        <v>2</v>
      </c>
      <c r="Q11" s="10" t="s">
        <v>204</v>
      </c>
      <c r="R11" s="14" t="str">
        <f t="shared" ref="R11" si="1">IF(OR(S11="Preventivo",S11="Detectivo"),"Probabilidad",IF(S11="Correctivo","Impacto",""))</f>
        <v>Probabilidad</v>
      </c>
      <c r="S11" s="15" t="s">
        <v>44</v>
      </c>
      <c r="T11" s="14">
        <f t="shared" si="0"/>
        <v>0.25</v>
      </c>
      <c r="U11" s="15" t="s">
        <v>45</v>
      </c>
      <c r="V11" s="14">
        <f t="shared" ref="V11" si="2">IF(U11="Automático",25%,IF(U11="Manual",15%,""))</f>
        <v>0.15</v>
      </c>
      <c r="W11" s="16">
        <f t="shared" ref="W11" si="3">IF(SUM(V11,T11)=0,"",SUM(V11,T11))</f>
        <v>0.4</v>
      </c>
      <c r="X11" s="15" t="s">
        <v>108</v>
      </c>
      <c r="Y11" s="15" t="s">
        <v>47</v>
      </c>
      <c r="Z11" s="15" t="s">
        <v>73</v>
      </c>
      <c r="AA11" s="14" t="str">
        <f>IF(AB11="","",IF(AND(AB11&gt;='[1]Hoja2 Formulas'!$C$7,ALIANZA!AB11&lt;='[1]Hoja2 Formulas'!$D$7),"Muy Baja",IF(AND(AB11&gt;='[1]Hoja2 Formulas'!$C$8,ALIANZA!AB11&lt;='[1]Hoja2 Formulas'!$D$8),"Baja",IF(AND(AB11&gt;='[1]Hoja2 Formulas'!$C$9,ALIANZA!AB11&lt;='[1]Hoja2 Formulas'!$D$9),"Media",IF(AND(AB11&gt;='[1]Hoja2 Formulas'!$C$10,ALIANZA!AB11&lt;='[1]Hoja2 Formulas'!$D$10),"Alta",IF(AND(AB11&gt;='[1]Hoja2 Formulas'!$C$11,ALIANZA!AB11&lt;='[1]Hoja2 Formulas'!$D$11),"Muy Alta",""))))))</f>
        <v>Baja</v>
      </c>
      <c r="AB11" s="16">
        <f>IFERROR(AB10-(AB10*W11),"")</f>
        <v>0.36</v>
      </c>
      <c r="AC11" s="16">
        <f>IF(AB11="","",VLOOKUP(AA11,'[1]Hoja2 Formulas'!$B$7:$E$11,4,FALSE))</f>
        <v>0.4</v>
      </c>
      <c r="AD11" s="14" t="str">
        <f>IF(AE11="","",IF(AND(AE11&gt;='[1]Hoja2 Formulas'!$C$7,ALIANZA!AE11&lt;='[1]Hoja2 Formulas'!$D$7),"Leve",IF(AND(AE11&gt;='[1]Hoja2 Formulas'!$C$8,ALIANZA!AE11&lt;='[1]Hoja2 Formulas'!$D$8),"Menor",IF(AND(AE11&gt;='[1]Hoja2 Formulas'!$C$9,ALIANZA!AE11&lt;='[1]Hoja2 Formulas'!$D$9),"Moderado",IF(AND(AE11&gt;='[1]Hoja2 Formulas'!$C$10,ALIANZA!AE11&lt;='[1]Hoja2 Formulas'!$D$10),"Mayor",IF(AND(AE11&gt;='[1]Hoja2 Formulas'!$C$11,ALIANZA!AE11&lt;='[1]Hoja2 Formulas'!$D$11),"Catastófico",""))))))</f>
        <v>Mayor</v>
      </c>
      <c r="AE11" s="16">
        <f>IF(W11="","",IF(S11="Correctivo",AE10-AE10*W11,AE10))</f>
        <v>0.8</v>
      </c>
      <c r="AF11" s="14" t="str">
        <f>IF(AND(AE11="",AB11=""),"",VLOOKUP(AC11*1,'[1]Hoja1 Formulas'!$B$13:$I$17,(AC11*100)/20 + 3,FALSE))</f>
        <v>Bajo</v>
      </c>
      <c r="AG11" s="15" t="s">
        <v>49</v>
      </c>
      <c r="AH11" s="13" t="s">
        <v>205</v>
      </c>
      <c r="AI11" s="15" t="s">
        <v>201</v>
      </c>
      <c r="AJ11" s="17" t="s">
        <v>206</v>
      </c>
      <c r="AK11" s="17" t="s">
        <v>207</v>
      </c>
      <c r="AL11" s="10" t="s">
        <v>54</v>
      </c>
    </row>
    <row r="12" spans="1:38" ht="51" customHeight="1">
      <c r="B12" s="91"/>
      <c r="C12" s="92"/>
      <c r="D12" s="92"/>
      <c r="E12" s="23"/>
      <c r="F12" s="23"/>
      <c r="G12" s="92"/>
      <c r="H12" s="93"/>
      <c r="I12" s="89"/>
      <c r="J12" s="89"/>
      <c r="K12" s="89"/>
      <c r="L12" s="89"/>
      <c r="M12" s="89"/>
      <c r="N12" s="90"/>
      <c r="O12" s="89"/>
      <c r="P12" s="22"/>
      <c r="Q12" s="38"/>
      <c r="R12" s="24"/>
      <c r="S12" s="25"/>
      <c r="T12" s="24"/>
      <c r="U12" s="25"/>
      <c r="V12" s="24"/>
      <c r="W12" s="26"/>
      <c r="X12" s="25"/>
      <c r="Y12" s="25"/>
      <c r="Z12" s="25"/>
      <c r="AA12" s="24"/>
      <c r="AB12" s="26"/>
      <c r="AC12" s="26"/>
      <c r="AD12" s="24"/>
      <c r="AE12" s="26"/>
      <c r="AF12" s="24"/>
      <c r="AG12" s="25"/>
      <c r="AH12" s="38"/>
      <c r="AI12" s="23"/>
      <c r="AJ12" s="39"/>
      <c r="AK12" s="27"/>
      <c r="AL12" s="23"/>
    </row>
    <row r="13" spans="1:38" ht="51" customHeight="1">
      <c r="B13" s="91"/>
      <c r="C13" s="92"/>
      <c r="D13" s="92"/>
      <c r="E13" s="23"/>
      <c r="F13" s="40"/>
      <c r="G13" s="92"/>
      <c r="H13" s="93"/>
      <c r="I13" s="89"/>
      <c r="J13" s="89"/>
      <c r="K13" s="89"/>
      <c r="L13" s="89"/>
      <c r="M13" s="89"/>
      <c r="N13" s="90"/>
      <c r="O13" s="89"/>
      <c r="P13" s="28"/>
      <c r="Q13" s="23"/>
      <c r="R13" s="24"/>
      <c r="S13" s="25"/>
      <c r="T13" s="24"/>
      <c r="U13" s="25"/>
      <c r="V13" s="24"/>
      <c r="W13" s="26"/>
      <c r="X13" s="25"/>
      <c r="Y13" s="25"/>
      <c r="Z13" s="25"/>
      <c r="AA13" s="24"/>
      <c r="AB13" s="26"/>
      <c r="AC13" s="26"/>
      <c r="AD13" s="24"/>
      <c r="AE13" s="26"/>
      <c r="AF13" s="24"/>
      <c r="AG13" s="25"/>
      <c r="AH13" s="38"/>
      <c r="AI13" s="23"/>
      <c r="AJ13" s="39"/>
      <c r="AK13" s="27"/>
      <c r="AL13" s="23"/>
    </row>
    <row r="14" spans="1:38" ht="51" customHeight="1">
      <c r="B14" s="91"/>
      <c r="C14" s="92"/>
      <c r="D14" s="92"/>
      <c r="E14" s="23"/>
      <c r="F14" s="32"/>
      <c r="G14" s="92"/>
      <c r="H14" s="93"/>
      <c r="I14" s="89"/>
      <c r="J14" s="89"/>
      <c r="K14" s="89"/>
      <c r="L14" s="89"/>
      <c r="M14" s="89"/>
      <c r="N14" s="90"/>
      <c r="O14" s="89"/>
      <c r="P14" s="28"/>
      <c r="Q14" s="23"/>
      <c r="R14" s="24"/>
      <c r="S14" s="25"/>
      <c r="T14" s="24"/>
      <c r="U14" s="25"/>
      <c r="V14" s="24"/>
      <c r="W14" s="26"/>
      <c r="X14" s="25"/>
      <c r="Y14" s="25"/>
      <c r="Z14" s="25"/>
      <c r="AA14" s="24"/>
      <c r="AB14" s="26"/>
      <c r="AC14" s="26"/>
      <c r="AD14" s="24"/>
      <c r="AE14" s="26"/>
      <c r="AF14" s="24"/>
      <c r="AG14" s="25"/>
      <c r="AH14" s="38"/>
      <c r="AI14" s="23"/>
      <c r="AJ14" s="39"/>
      <c r="AK14" s="27"/>
      <c r="AL14" s="23"/>
    </row>
    <row r="15" spans="1:38" ht="51" customHeight="1">
      <c r="B15" s="91"/>
      <c r="C15" s="92"/>
      <c r="D15" s="92"/>
      <c r="E15" s="23"/>
      <c r="F15" s="32"/>
      <c r="G15" s="92"/>
      <c r="H15" s="93"/>
      <c r="I15" s="89"/>
      <c r="J15" s="89"/>
      <c r="K15" s="89"/>
      <c r="L15" s="89"/>
      <c r="M15" s="89"/>
      <c r="N15" s="90"/>
      <c r="O15" s="89"/>
      <c r="P15" s="22"/>
      <c r="Q15" s="23"/>
      <c r="R15" s="24"/>
      <c r="S15" s="25"/>
      <c r="T15" s="24"/>
      <c r="U15" s="25"/>
      <c r="V15" s="24"/>
      <c r="W15" s="26"/>
      <c r="X15" s="25"/>
      <c r="Y15" s="25"/>
      <c r="Z15" s="25"/>
      <c r="AA15" s="24"/>
      <c r="AB15" s="26"/>
      <c r="AC15" s="26"/>
      <c r="AD15" s="24"/>
      <c r="AE15" s="26"/>
      <c r="AF15" s="24"/>
      <c r="AG15" s="25"/>
      <c r="AH15" s="38"/>
      <c r="AI15" s="23"/>
      <c r="AJ15" s="39"/>
      <c r="AK15" s="27"/>
      <c r="AL15" s="23"/>
    </row>
    <row r="16" spans="1:38" s="9" customFormat="1" ht="49.5" customHeight="1">
      <c r="B16" s="91"/>
      <c r="C16" s="92"/>
      <c r="D16" s="92"/>
      <c r="E16" s="21"/>
      <c r="F16" s="21"/>
      <c r="G16" s="92"/>
      <c r="H16" s="93"/>
      <c r="I16" s="89"/>
      <c r="J16" s="89"/>
      <c r="K16" s="89"/>
      <c r="L16" s="89"/>
      <c r="M16" s="89"/>
      <c r="N16" s="90"/>
      <c r="O16" s="89"/>
      <c r="P16" s="22"/>
      <c r="Q16" s="23"/>
      <c r="R16" s="24"/>
      <c r="S16" s="25"/>
      <c r="T16" s="24"/>
      <c r="U16" s="25"/>
      <c r="V16" s="24"/>
      <c r="W16" s="26"/>
      <c r="X16" s="25"/>
      <c r="Y16" s="25"/>
      <c r="Z16" s="25"/>
      <c r="AA16" s="24"/>
      <c r="AB16" s="26"/>
      <c r="AC16" s="26"/>
      <c r="AD16" s="24"/>
      <c r="AE16" s="26"/>
      <c r="AF16" s="24"/>
      <c r="AG16" s="25"/>
      <c r="AH16" s="23"/>
      <c r="AI16" s="23"/>
      <c r="AJ16" s="23"/>
      <c r="AK16" s="27"/>
      <c r="AL16" s="23"/>
    </row>
    <row r="17" spans="2:38" s="9" customFormat="1" ht="49.5" customHeight="1">
      <c r="B17" s="91"/>
      <c r="C17" s="92"/>
      <c r="D17" s="92"/>
      <c r="E17" s="21"/>
      <c r="F17" s="21"/>
      <c r="G17" s="92"/>
      <c r="H17" s="93"/>
      <c r="I17" s="89"/>
      <c r="J17" s="89"/>
      <c r="K17" s="89"/>
      <c r="L17" s="89"/>
      <c r="M17" s="89"/>
      <c r="N17" s="90"/>
      <c r="O17" s="89"/>
      <c r="P17" s="28"/>
      <c r="Q17" s="23"/>
      <c r="R17" s="24"/>
      <c r="S17" s="25"/>
      <c r="T17" s="24"/>
      <c r="U17" s="25"/>
      <c r="V17" s="24"/>
      <c r="W17" s="26"/>
      <c r="X17" s="25"/>
      <c r="Y17" s="25"/>
      <c r="Z17" s="25"/>
      <c r="AA17" s="24"/>
      <c r="AB17" s="26"/>
      <c r="AC17" s="26"/>
      <c r="AD17" s="24"/>
      <c r="AE17" s="26"/>
      <c r="AF17" s="24"/>
      <c r="AG17" s="25"/>
      <c r="AH17" s="23"/>
      <c r="AI17" s="23"/>
      <c r="AJ17" s="23"/>
      <c r="AK17" s="27"/>
      <c r="AL17" s="23"/>
    </row>
    <row r="18" spans="2:38" s="9" customFormat="1" ht="49.5" customHeight="1">
      <c r="B18" s="91"/>
      <c r="C18" s="92"/>
      <c r="D18" s="92"/>
      <c r="E18" s="21"/>
      <c r="F18" s="21"/>
      <c r="G18" s="92"/>
      <c r="H18" s="93"/>
      <c r="I18" s="89"/>
      <c r="J18" s="89"/>
      <c r="K18" s="89"/>
      <c r="L18" s="89"/>
      <c r="M18" s="89"/>
      <c r="N18" s="90"/>
      <c r="O18" s="89"/>
      <c r="P18" s="28"/>
      <c r="Q18" s="23"/>
      <c r="R18" s="24"/>
      <c r="S18" s="25"/>
      <c r="T18" s="24"/>
      <c r="U18" s="25"/>
      <c r="V18" s="24"/>
      <c r="W18" s="26"/>
      <c r="X18" s="25"/>
      <c r="Y18" s="25"/>
      <c r="Z18" s="25"/>
      <c r="AA18" s="24"/>
      <c r="AB18" s="26"/>
      <c r="AC18" s="26"/>
      <c r="AD18" s="24"/>
      <c r="AE18" s="26"/>
      <c r="AF18" s="24"/>
      <c r="AG18" s="25"/>
      <c r="AH18" s="23"/>
      <c r="AI18" s="23"/>
      <c r="AJ18" s="23"/>
      <c r="AK18" s="27"/>
      <c r="AL18" s="23"/>
    </row>
    <row r="19" spans="2:38" s="9" customFormat="1" ht="49.5" customHeight="1">
      <c r="B19" s="91"/>
      <c r="C19" s="92"/>
      <c r="D19" s="92"/>
      <c r="E19" s="29"/>
      <c r="F19" s="30"/>
      <c r="G19" s="92"/>
      <c r="H19" s="93"/>
      <c r="I19" s="89"/>
      <c r="J19" s="89"/>
      <c r="K19" s="89"/>
      <c r="L19" s="89"/>
      <c r="M19" s="89"/>
      <c r="N19" s="90"/>
      <c r="O19" s="89"/>
      <c r="P19" s="22"/>
      <c r="Q19" s="23"/>
      <c r="R19" s="24"/>
      <c r="S19" s="25"/>
      <c r="T19" s="24"/>
      <c r="U19" s="25"/>
      <c r="V19" s="24"/>
      <c r="W19" s="26"/>
      <c r="X19" s="25"/>
      <c r="Y19" s="25"/>
      <c r="Z19" s="25"/>
      <c r="AA19" s="24"/>
      <c r="AB19" s="26"/>
      <c r="AC19" s="26"/>
      <c r="AD19" s="24"/>
      <c r="AE19" s="26"/>
      <c r="AF19" s="24"/>
      <c r="AG19" s="25"/>
      <c r="AH19" s="23"/>
      <c r="AI19" s="21"/>
      <c r="AJ19" s="21"/>
      <c r="AK19" s="31"/>
      <c r="AL19" s="23"/>
    </row>
    <row r="20" spans="2:38" ht="49.5" customHeight="1">
      <c r="B20" s="91"/>
      <c r="C20" s="92"/>
      <c r="D20" s="92"/>
      <c r="F20" s="32"/>
      <c r="G20" s="92"/>
      <c r="H20" s="93"/>
      <c r="I20" s="89"/>
      <c r="J20" s="89"/>
      <c r="K20" s="89"/>
      <c r="L20" s="89"/>
      <c r="M20" s="89"/>
      <c r="N20" s="90"/>
      <c r="O20" s="89"/>
      <c r="P20" s="22"/>
      <c r="Q20" s="33"/>
      <c r="R20" s="24"/>
      <c r="S20" s="25"/>
      <c r="T20" s="24"/>
      <c r="U20" s="25"/>
      <c r="V20" s="24"/>
      <c r="W20" s="26"/>
      <c r="X20" s="25"/>
      <c r="Y20" s="25"/>
      <c r="Z20" s="25"/>
      <c r="AA20" s="24"/>
      <c r="AB20" s="26"/>
      <c r="AC20" s="26"/>
      <c r="AD20" s="24"/>
      <c r="AE20" s="26"/>
      <c r="AF20" s="24"/>
      <c r="AG20" s="25"/>
      <c r="AH20" s="23"/>
      <c r="AI20" s="23"/>
      <c r="AJ20" s="23"/>
      <c r="AK20" s="27"/>
      <c r="AL20" s="23"/>
    </row>
    <row r="21" spans="2:38" ht="49.5" customHeight="1">
      <c r="B21" s="91"/>
      <c r="C21" s="92"/>
      <c r="D21" s="92"/>
      <c r="E21" s="23"/>
      <c r="F21" s="32"/>
      <c r="G21" s="92"/>
      <c r="H21" s="93"/>
      <c r="I21" s="89"/>
      <c r="J21" s="89"/>
      <c r="K21" s="89"/>
      <c r="L21" s="89"/>
      <c r="M21" s="89"/>
      <c r="N21" s="90"/>
      <c r="O21" s="89"/>
      <c r="P21" s="28"/>
      <c r="R21" s="24"/>
      <c r="S21" s="25"/>
      <c r="T21" s="24"/>
      <c r="U21" s="25"/>
      <c r="V21" s="24"/>
      <c r="W21" s="26"/>
      <c r="X21" s="25"/>
      <c r="Y21" s="25"/>
      <c r="Z21" s="25"/>
      <c r="AA21" s="24"/>
      <c r="AB21" s="26"/>
      <c r="AC21" s="26"/>
      <c r="AD21" s="24"/>
      <c r="AE21" s="26"/>
      <c r="AF21" s="24"/>
      <c r="AG21" s="25"/>
      <c r="AH21" s="23"/>
      <c r="AI21" s="23"/>
      <c r="AJ21" s="23"/>
      <c r="AK21" s="27"/>
      <c r="AL21" s="23"/>
    </row>
    <row r="22" spans="2:38" ht="49.5" customHeight="1">
      <c r="B22" s="91"/>
      <c r="C22" s="92"/>
      <c r="D22" s="92"/>
      <c r="E22" s="23"/>
      <c r="F22" s="32"/>
      <c r="G22" s="92"/>
      <c r="H22" s="93"/>
      <c r="I22" s="89"/>
      <c r="J22" s="89"/>
      <c r="K22" s="89"/>
      <c r="L22" s="89"/>
      <c r="M22" s="89"/>
      <c r="N22" s="90"/>
      <c r="O22" s="89"/>
      <c r="P22" s="28"/>
      <c r="R22" s="24"/>
      <c r="S22" s="25"/>
      <c r="T22" s="24"/>
      <c r="U22" s="25"/>
      <c r="V22" s="24"/>
      <c r="W22" s="26"/>
      <c r="X22" s="25"/>
      <c r="Y22" s="25"/>
      <c r="Z22" s="25"/>
      <c r="AA22" s="24"/>
      <c r="AB22" s="26"/>
      <c r="AC22" s="26"/>
      <c r="AD22" s="24"/>
      <c r="AE22" s="26"/>
      <c r="AF22" s="24"/>
      <c r="AG22" s="25"/>
      <c r="AH22" s="23"/>
      <c r="AL22" s="23"/>
    </row>
    <row r="23" spans="2:38" ht="49.5" customHeight="1">
      <c r="B23" s="91"/>
      <c r="C23" s="92"/>
      <c r="D23" s="92"/>
      <c r="E23" s="23"/>
      <c r="F23" s="32"/>
      <c r="G23" s="92"/>
      <c r="H23" s="93"/>
      <c r="I23" s="89"/>
      <c r="J23" s="89"/>
      <c r="K23" s="89"/>
      <c r="L23" s="89"/>
      <c r="M23" s="89"/>
      <c r="N23" s="90"/>
      <c r="O23" s="89"/>
      <c r="P23" s="22"/>
      <c r="R23" s="24"/>
      <c r="S23" s="25"/>
      <c r="T23" s="24"/>
      <c r="U23" s="25"/>
      <c r="V23" s="24"/>
      <c r="W23" s="26"/>
      <c r="X23" s="25"/>
      <c r="Y23" s="25"/>
      <c r="Z23" s="25"/>
      <c r="AA23" s="24"/>
      <c r="AB23" s="26"/>
      <c r="AC23" s="26"/>
      <c r="AD23" s="24"/>
      <c r="AE23" s="26"/>
      <c r="AF23" s="24"/>
      <c r="AG23" s="25"/>
      <c r="AH23" s="23"/>
      <c r="AL23" s="23"/>
    </row>
    <row r="24" spans="2:38" ht="49.5" customHeight="1">
      <c r="B24" s="91"/>
      <c r="C24" s="92"/>
      <c r="D24" s="92"/>
      <c r="E24" s="23"/>
      <c r="F24" s="23"/>
      <c r="G24" s="92"/>
      <c r="H24" s="93"/>
      <c r="I24" s="89"/>
      <c r="J24" s="89"/>
      <c r="K24" s="89"/>
      <c r="L24" s="89"/>
      <c r="M24" s="89"/>
      <c r="N24" s="90"/>
      <c r="O24" s="89"/>
      <c r="P24" s="22"/>
      <c r="R24" s="24"/>
      <c r="S24" s="25"/>
      <c r="T24" s="24"/>
      <c r="U24" s="25"/>
      <c r="V24" s="24"/>
      <c r="W24" s="26"/>
      <c r="X24" s="25"/>
      <c r="Y24" s="25"/>
      <c r="Z24" s="25"/>
      <c r="AA24" s="24"/>
      <c r="AB24" s="26"/>
      <c r="AC24" s="26"/>
      <c r="AD24" s="24"/>
      <c r="AE24" s="26"/>
      <c r="AF24" s="24"/>
      <c r="AG24" s="25"/>
      <c r="AH24" s="23"/>
      <c r="AL24" s="23"/>
    </row>
    <row r="25" spans="2:38" ht="49.5" customHeight="1">
      <c r="B25" s="91"/>
      <c r="C25" s="92"/>
      <c r="D25" s="92"/>
      <c r="E25" s="23"/>
      <c r="F25" s="32"/>
      <c r="G25" s="92"/>
      <c r="H25" s="93"/>
      <c r="I25" s="89"/>
      <c r="J25" s="89"/>
      <c r="K25" s="89"/>
      <c r="L25" s="89"/>
      <c r="M25" s="89"/>
      <c r="N25" s="90"/>
      <c r="O25" s="89"/>
      <c r="P25" s="28"/>
      <c r="R25" s="24"/>
      <c r="S25" s="25"/>
      <c r="T25" s="24"/>
      <c r="U25" s="25"/>
      <c r="V25" s="24"/>
      <c r="W25" s="26"/>
      <c r="X25" s="25"/>
      <c r="Y25" s="25"/>
      <c r="Z25" s="25"/>
      <c r="AA25" s="24"/>
      <c r="AB25" s="26"/>
      <c r="AC25" s="26"/>
      <c r="AD25" s="24"/>
      <c r="AE25" s="26"/>
      <c r="AF25" s="24"/>
      <c r="AG25" s="25"/>
      <c r="AH25" s="23"/>
      <c r="AL25" s="23"/>
    </row>
    <row r="26" spans="2:38" ht="49.5" customHeight="1">
      <c r="B26" s="91"/>
      <c r="C26" s="92"/>
      <c r="D26" s="92"/>
      <c r="E26" s="23"/>
      <c r="F26" s="32"/>
      <c r="G26" s="92"/>
      <c r="H26" s="93"/>
      <c r="I26" s="89"/>
      <c r="J26" s="89"/>
      <c r="K26" s="89"/>
      <c r="L26" s="89"/>
      <c r="M26" s="89"/>
      <c r="N26" s="90"/>
      <c r="O26" s="89"/>
      <c r="P26" s="28"/>
      <c r="R26" s="24"/>
      <c r="S26" s="25"/>
      <c r="T26" s="24"/>
      <c r="U26" s="25"/>
      <c r="V26" s="24"/>
      <c r="W26" s="26"/>
      <c r="X26" s="25"/>
      <c r="Y26" s="25"/>
      <c r="Z26" s="25"/>
      <c r="AA26" s="24"/>
      <c r="AB26" s="26"/>
      <c r="AC26" s="26"/>
      <c r="AD26" s="24"/>
      <c r="AE26" s="26"/>
      <c r="AF26" s="24"/>
      <c r="AG26" s="25"/>
      <c r="AH26" s="23"/>
      <c r="AL26" s="23"/>
    </row>
    <row r="27" spans="2:38" ht="49.5" customHeight="1">
      <c r="B27" s="91"/>
      <c r="C27" s="92"/>
      <c r="D27" s="92"/>
      <c r="E27" s="23"/>
      <c r="F27" s="32"/>
      <c r="G27" s="92"/>
      <c r="H27" s="93"/>
      <c r="I27" s="89"/>
      <c r="J27" s="89"/>
      <c r="K27" s="89"/>
      <c r="L27" s="89"/>
      <c r="M27" s="89"/>
      <c r="N27" s="90"/>
      <c r="O27" s="89"/>
      <c r="P27" s="22"/>
      <c r="R27" s="24"/>
      <c r="S27" s="25"/>
      <c r="T27" s="24"/>
      <c r="U27" s="25"/>
      <c r="V27" s="24"/>
      <c r="W27" s="26"/>
      <c r="X27" s="25"/>
      <c r="Y27" s="25"/>
      <c r="Z27" s="25"/>
      <c r="AA27" s="24"/>
      <c r="AB27" s="26"/>
      <c r="AC27" s="26"/>
      <c r="AD27" s="24"/>
      <c r="AE27" s="26"/>
      <c r="AF27" s="24"/>
      <c r="AG27" s="25"/>
      <c r="AH27" s="23"/>
    </row>
    <row r="31" spans="2:38">
      <c r="O31" s="59"/>
      <c r="P31" s="60"/>
      <c r="Q31" s="60"/>
      <c r="R31" s="60"/>
      <c r="S31" s="60"/>
      <c r="T31" s="60"/>
      <c r="U31" s="60"/>
      <c r="V31" s="60"/>
      <c r="W31" s="60"/>
      <c r="AJ31" s="34"/>
    </row>
    <row r="32" spans="2:38">
      <c r="O32" s="60"/>
      <c r="P32" s="60"/>
      <c r="Q32" s="60"/>
      <c r="R32" s="60"/>
      <c r="S32" s="60"/>
      <c r="T32" s="60"/>
      <c r="U32" s="60"/>
      <c r="V32" s="60"/>
      <c r="W32" s="60"/>
    </row>
    <row r="33" spans="2:23">
      <c r="O33" s="60"/>
      <c r="P33" s="60"/>
      <c r="Q33" s="60"/>
      <c r="R33" s="60"/>
      <c r="S33" s="60"/>
      <c r="T33" s="60"/>
      <c r="U33" s="60"/>
      <c r="V33" s="60"/>
      <c r="W33" s="60"/>
    </row>
    <row r="34" spans="2:23">
      <c r="B34" s="35"/>
      <c r="C34" s="35"/>
      <c r="O34" s="60"/>
      <c r="P34" s="60"/>
      <c r="Q34" s="60"/>
      <c r="R34" s="60"/>
      <c r="S34" s="60"/>
      <c r="T34" s="60"/>
      <c r="U34" s="60"/>
      <c r="V34" s="60"/>
      <c r="W34" s="60"/>
    </row>
    <row r="35" spans="2:23">
      <c r="B35" s="35"/>
      <c r="C35" s="35"/>
      <c r="O35" s="60"/>
      <c r="P35" s="60"/>
      <c r="Q35" s="60"/>
      <c r="R35" s="60"/>
      <c r="S35" s="60"/>
      <c r="T35" s="60"/>
      <c r="U35" s="60"/>
      <c r="V35" s="60"/>
      <c r="W35" s="60"/>
    </row>
  </sheetData>
  <sheetProtection algorithmName="SHA-512" hashValue="7vd2zBP4VZBhbrQxPhQM5nCFwrPCQeP3Og89i50OG4Cgb2AolZxJAr1UkQUYBRnszoO5306EK/gzuf1XUmhZ6w==" saltValue="WIYjf5Sk+LndrgGXZNFHoQ==" spinCount="100000" selectLockedCells="1"/>
  <dataConsolidate/>
  <mergeCells count="103">
    <mergeCell ref="AA7:AA9"/>
    <mergeCell ref="T8:T9"/>
    <mergeCell ref="U8:U9"/>
    <mergeCell ref="X8:X9"/>
    <mergeCell ref="Y8:Y9"/>
    <mergeCell ref="Z8:Z9"/>
    <mergeCell ref="B1:AL1"/>
    <mergeCell ref="A2:D2"/>
    <mergeCell ref="E2:O2"/>
    <mergeCell ref="A3:D3"/>
    <mergeCell ref="E3:O3"/>
    <mergeCell ref="A4:D4"/>
    <mergeCell ref="E4:O4"/>
    <mergeCell ref="AH7:AL8"/>
    <mergeCell ref="H8:H9"/>
    <mergeCell ref="I8:I9"/>
    <mergeCell ref="J8:J9"/>
    <mergeCell ref="K8:K9"/>
    <mergeCell ref="L8:L9"/>
    <mergeCell ref="M8:M9"/>
    <mergeCell ref="N8:N9"/>
    <mergeCell ref="O8:O9"/>
    <mergeCell ref="S8:S9"/>
    <mergeCell ref="AB7:AB9"/>
    <mergeCell ref="AC7:AC9"/>
    <mergeCell ref="AD7:AD9"/>
    <mergeCell ref="AE7:AE9"/>
    <mergeCell ref="AF7:AF9"/>
    <mergeCell ref="AG7:AG9"/>
    <mergeCell ref="H7:O7"/>
    <mergeCell ref="B10:B11"/>
    <mergeCell ref="C10:C11"/>
    <mergeCell ref="D10:D11"/>
    <mergeCell ref="G10:G11"/>
    <mergeCell ref="H10:H11"/>
    <mergeCell ref="I10:I11"/>
    <mergeCell ref="J10:J11"/>
    <mergeCell ref="V8:V9"/>
    <mergeCell ref="W8:W9"/>
    <mergeCell ref="B7:B9"/>
    <mergeCell ref="C7:C9"/>
    <mergeCell ref="D7:D9"/>
    <mergeCell ref="E7:E9"/>
    <mergeCell ref="F7:F9"/>
    <mergeCell ref="G7:G9"/>
    <mergeCell ref="K10:K11"/>
    <mergeCell ref="L10:L11"/>
    <mergeCell ref="M10:M11"/>
    <mergeCell ref="L16:L19"/>
    <mergeCell ref="N10:N11"/>
    <mergeCell ref="O10:O11"/>
    <mergeCell ref="P7:P9"/>
    <mergeCell ref="Q7:Q9"/>
    <mergeCell ref="R7:R9"/>
    <mergeCell ref="S7:Z7"/>
    <mergeCell ref="B12:B15"/>
    <mergeCell ref="C12:C15"/>
    <mergeCell ref="D12:D15"/>
    <mergeCell ref="G12:G15"/>
    <mergeCell ref="H12:H15"/>
    <mergeCell ref="O12:O15"/>
    <mergeCell ref="I12:I15"/>
    <mergeCell ref="J12:J15"/>
    <mergeCell ref="K12:K15"/>
    <mergeCell ref="L12:L15"/>
    <mergeCell ref="M12:M15"/>
    <mergeCell ref="N12:N15"/>
    <mergeCell ref="B24:B27"/>
    <mergeCell ref="C24:C27"/>
    <mergeCell ref="D24:D27"/>
    <mergeCell ref="G24:G27"/>
    <mergeCell ref="H24:H27"/>
    <mergeCell ref="M16:M19"/>
    <mergeCell ref="N16:N19"/>
    <mergeCell ref="O16:O19"/>
    <mergeCell ref="B20:B23"/>
    <mergeCell ref="C20:C23"/>
    <mergeCell ref="D20:D23"/>
    <mergeCell ref="G20:G23"/>
    <mergeCell ref="H20:H23"/>
    <mergeCell ref="I20:I23"/>
    <mergeCell ref="J20:J23"/>
    <mergeCell ref="O24:O27"/>
    <mergeCell ref="B16:B19"/>
    <mergeCell ref="C16:C19"/>
    <mergeCell ref="D16:D19"/>
    <mergeCell ref="G16:G19"/>
    <mergeCell ref="H16:H19"/>
    <mergeCell ref="I16:I19"/>
    <mergeCell ref="J16:J19"/>
    <mergeCell ref="K16:K19"/>
    <mergeCell ref="O31:W35"/>
    <mergeCell ref="I24:I27"/>
    <mergeCell ref="J24:J27"/>
    <mergeCell ref="K24:K27"/>
    <mergeCell ref="L24:L27"/>
    <mergeCell ref="M24:M27"/>
    <mergeCell ref="N24:N27"/>
    <mergeCell ref="K20:K23"/>
    <mergeCell ref="L20:L23"/>
    <mergeCell ref="M20:M23"/>
    <mergeCell ref="N20:N23"/>
    <mergeCell ref="O20:O23"/>
  </mergeCells>
  <conditionalFormatting sqref="O10:O27">
    <cfRule type="containsText" dxfId="33" priority="17" operator="containsText" text="Alto">
      <formula>NOT(ISERROR(SEARCH("Alto",O10)))</formula>
    </cfRule>
  </conditionalFormatting>
  <conditionalFormatting sqref="O10:O27">
    <cfRule type="containsText" dxfId="32" priority="15" operator="containsText" text="Moderado">
      <formula>NOT(ISERROR(SEARCH("Moderado",O10)))</formula>
    </cfRule>
    <cfRule type="containsText" dxfId="31" priority="16" operator="containsText" text="Extremo">
      <formula>NOT(ISERROR(SEARCH("Extremo",O10)))</formula>
    </cfRule>
  </conditionalFormatting>
  <conditionalFormatting sqref="AF10:AF27">
    <cfRule type="cellIs" dxfId="30" priority="1" operator="equal">
      <formula>"Extremo"</formula>
    </cfRule>
    <cfRule type="cellIs" dxfId="29" priority="2" operator="equal">
      <formula>"Alto"</formula>
    </cfRule>
    <cfRule type="cellIs" dxfId="28" priority="3" operator="equal">
      <formula>"Moderado"</formula>
    </cfRule>
    <cfRule type="cellIs" dxfId="27" priority="4" operator="equal">
      <formula>"Bajo"</formula>
    </cfRule>
  </conditionalFormatting>
  <conditionalFormatting sqref="AA10:AA27 I10:I27">
    <cfRule type="cellIs" dxfId="26" priority="9" operator="equal">
      <formula>"Muy Baja"</formula>
    </cfRule>
    <cfRule type="cellIs" dxfId="25" priority="10" operator="equal">
      <formula>"Baja"</formula>
    </cfRule>
    <cfRule type="cellIs" dxfId="24" priority="11" operator="equal">
      <formula>"Media"</formula>
    </cfRule>
    <cfRule type="cellIs" dxfId="23" priority="12" operator="equal">
      <formula>"Alta"</formula>
    </cfRule>
    <cfRule type="cellIs" dxfId="22" priority="13" operator="equal">
      <formula>"Muy Alta"</formula>
    </cfRule>
  </conditionalFormatting>
  <conditionalFormatting sqref="AD10:AD27 M10:M27">
    <cfRule type="cellIs" dxfId="21" priority="5" operator="equal">
      <formula>"Catastrófico"</formula>
    </cfRule>
    <cfRule type="cellIs" dxfId="20" priority="6" operator="equal">
      <formula>"Mayor"</formula>
    </cfRule>
    <cfRule type="cellIs" dxfId="19" priority="7" operator="equal">
      <formula>"Menor"</formula>
    </cfRule>
    <cfRule type="cellIs" dxfId="18" priority="8" operator="equal">
      <formula>"Leve"</formula>
    </cfRule>
    <cfRule type="cellIs" dxfId="17" priority="14" operator="equal">
      <formula>"Moderado"</formula>
    </cfRule>
  </conditionalFormatting>
  <dataValidations count="2">
    <dataValidation type="list" allowBlank="1" showInputMessage="1" showErrorMessage="1" sqref="AL10:AL26" xr:uid="{00000000-0002-0000-0700-000000000000}">
      <formula1>"Finalizado,En Curso"</formula1>
    </dataValidation>
    <dataValidation type="list" allowBlank="1" showInputMessage="1" showErrorMessage="1" sqref="AL27" xr:uid="{00000000-0002-0000-0700-000001000000}">
      <formula1>"Finalizado, En Curso"</formula1>
    </dataValidation>
  </dataValidations>
  <pageMargins left="0.70866141732283472" right="0.70866141732283472" top="0.94488188976377963" bottom="0.74803149606299213" header="0.31496062992125984" footer="0.31496062992125984"/>
  <pageSetup paperSize="5" scale="32" orientation="landscape" r:id="rId1"/>
  <headerFooter>
    <oddHeader>&amp;L&amp;G&amp;C&amp;"Montserrat,Negrita"&amp;14&amp;K0070C0
FORMATO MAPA RIESGOS DE CORRUPCIÓN AÑO 2023&amp;R&amp;G</oddHeader>
    <oddFooter>&amp;L&amp;"Montserrat,Normal"
Dirección: Calle 24A No. 59-42 Torre 4 Piso 3 
Centro Empresarial Sarmiento Angulo
Conmutador: (+601) 307 8038
Línea gratuita: 01 8000 119703&amp;"-,Normal"
&amp;C&amp;"Montserrat,Normal"&amp;P de &amp;N
FOR-SIG-121-025
27/07/2023 Versión: 03
&amp;G&amp;R&amp;G</oddFooter>
  </headerFooter>
  <legacy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'C:\Users\krivera\OneDrive - Superintendencia de Vigilancia\Documentos - copia\2023\PAAC\MAPAS DE RIESGOS CORRUPCION\[MATRIZ RIEGOS DE CORRUPCION ALIANAZA INTERINSTITUCIONAL.xlsx]Hoja2 Formulas'!#REF!</xm:f>
          </x14:formula1>
          <xm:sqref>AG10:AG27 S10:S27 U10:U27 X10:Z27</xm:sqref>
        </x14:dataValidation>
        <x14:dataValidation type="list" allowBlank="1" showInputMessage="1" showErrorMessage="1" xr:uid="{00000000-0002-0000-0700-000008000000}">
          <x14:formula1>
            <xm:f>'C:\Users\krivera\OneDrive - Superintendencia de Vigilancia\Documentos - copia\2023\PAAC\MAPAS DE RIESGOS CORRUPCION\[MATRIZ RIEGOS DE CORRUPCION ALIANAZA INTERINSTITUCIONAL.xlsx]Criterios Impacto'!#REF!</xm:f>
          </x14:formula1>
          <xm:sqref>M10:M27</xm:sqref>
        </x14:dataValidation>
        <x14:dataValidation type="list" allowBlank="1" showInputMessage="1" showErrorMessage="1" xr:uid="{00000000-0002-0000-0700-000009000000}">
          <x14:formula1>
            <xm:f>'C:\Users\krivera\OneDrive - Superintendencia de Vigilancia\Documentos - copia\2023\PAAC\MAPAS DE RIESGOS CORRUPCION\[MATRIZ RIEGOS DE CORRUPCION ALIANAZA INTERINSTITUCIONAL.xlsx]Hoja1 Formulas'!#REF!</xm:f>
          </x14:formula1>
          <xm:sqref>D10:D27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L33"/>
  <sheetViews>
    <sheetView showGridLines="0" view="pageLayout" topLeftCell="P9" zoomScale="90" zoomScaleNormal="50" zoomScaleSheetLayoutView="30" zoomScalePageLayoutView="90" workbookViewId="0">
      <selection activeCell="Q13" sqref="Q13"/>
    </sheetView>
  </sheetViews>
  <sheetFormatPr defaultColWidth="11.42578125" defaultRowHeight="13.5"/>
  <cols>
    <col min="1" max="1" width="1" style="1" customWidth="1"/>
    <col min="2" max="2" width="4.28515625" style="1" bestFit="1" customWidth="1"/>
    <col min="3" max="3" width="26.5703125" style="1" customWidth="1"/>
    <col min="4" max="4" width="18.7109375" style="1" customWidth="1"/>
    <col min="5" max="5" width="33.140625" style="1" customWidth="1"/>
    <col min="6" max="6" width="31.5703125" style="1" customWidth="1"/>
    <col min="7" max="7" width="14.85546875" style="1" customWidth="1"/>
    <col min="8" max="8" width="15.7109375" style="1" hidden="1" customWidth="1"/>
    <col min="9" max="9" width="11.5703125" style="1" customWidth="1"/>
    <col min="10" max="10" width="6" style="1" customWidth="1"/>
    <col min="11" max="12" width="14.5703125" style="1" hidden="1" customWidth="1"/>
    <col min="13" max="13" width="11.5703125" style="1" customWidth="1"/>
    <col min="14" max="14" width="6" style="1" customWidth="1"/>
    <col min="15" max="15" width="11.5703125" style="1" customWidth="1"/>
    <col min="16" max="16" width="8.85546875" style="1" customWidth="1"/>
    <col min="17" max="17" width="45.28515625" style="1" customWidth="1"/>
    <col min="18" max="18" width="11.5703125" style="1" customWidth="1"/>
    <col min="19" max="19" width="10.42578125" style="1" customWidth="1"/>
    <col min="20" max="20" width="8.28515625" style="1" hidden="1" customWidth="1"/>
    <col min="21" max="21" width="10.28515625" style="1" customWidth="1"/>
    <col min="22" max="22" width="8.28515625" style="1" hidden="1" customWidth="1"/>
    <col min="23" max="23" width="8.28515625" style="1" customWidth="1"/>
    <col min="24" max="24" width="13.140625" style="1" customWidth="1"/>
    <col min="25" max="25" width="10.28515625" style="1" customWidth="1"/>
    <col min="26" max="26" width="13.5703125" style="1" customWidth="1"/>
    <col min="27" max="27" width="10.42578125" style="5" customWidth="1"/>
    <col min="28" max="28" width="5.5703125" style="1" customWidth="1"/>
    <col min="29" max="29" width="7.140625" style="1" hidden="1" customWidth="1"/>
    <col min="30" max="30" width="10.42578125" style="5" customWidth="1"/>
    <col min="31" max="31" width="5.5703125" style="1" customWidth="1"/>
    <col min="32" max="32" width="10.42578125" style="5" customWidth="1"/>
    <col min="33" max="33" width="11.28515625" style="1" customWidth="1"/>
    <col min="34" max="34" width="39.7109375" style="1" customWidth="1"/>
    <col min="35" max="35" width="21.7109375" style="1" customWidth="1"/>
    <col min="36" max="36" width="21.42578125" style="1" customWidth="1"/>
    <col min="37" max="37" width="19" style="1" customWidth="1"/>
    <col min="38" max="38" width="12.5703125" style="1" customWidth="1"/>
    <col min="39" max="39" width="23.42578125" style="1" customWidth="1"/>
    <col min="40" max="16384" width="11.42578125" style="1"/>
  </cols>
  <sheetData>
    <row r="1" spans="1:38" ht="57" customHeight="1">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row>
    <row r="2" spans="1:38" ht="49.5" customHeight="1">
      <c r="A2" s="86" t="s">
        <v>0</v>
      </c>
      <c r="B2" s="86"/>
      <c r="C2" s="86"/>
      <c r="D2" s="86"/>
      <c r="E2" s="87" t="s">
        <v>208</v>
      </c>
      <c r="F2" s="87"/>
      <c r="G2" s="87"/>
      <c r="H2" s="87"/>
      <c r="I2" s="87"/>
      <c r="J2" s="87"/>
      <c r="K2" s="87"/>
      <c r="L2" s="87"/>
      <c r="M2" s="87"/>
      <c r="N2" s="87"/>
      <c r="O2" s="87"/>
      <c r="P2" s="2"/>
      <c r="Q2" s="3"/>
      <c r="R2" s="3"/>
      <c r="S2" s="3"/>
      <c r="T2" s="3"/>
      <c r="U2" s="3"/>
      <c r="V2" s="3"/>
      <c r="W2" s="3"/>
      <c r="X2" s="3"/>
      <c r="Y2" s="3"/>
      <c r="Z2" s="3"/>
      <c r="AA2" s="4"/>
      <c r="AB2" s="3"/>
      <c r="AC2" s="3"/>
      <c r="AD2" s="4"/>
      <c r="AE2" s="3"/>
      <c r="AF2" s="4"/>
      <c r="AG2" s="3"/>
      <c r="AH2" s="3"/>
      <c r="AI2" s="3"/>
    </row>
    <row r="3" spans="1:38" ht="41.25" customHeight="1">
      <c r="A3" s="86" t="s">
        <v>2</v>
      </c>
      <c r="B3" s="86"/>
      <c r="C3" s="86"/>
      <c r="D3" s="86"/>
      <c r="E3" s="87" t="s">
        <v>209</v>
      </c>
      <c r="F3" s="87"/>
      <c r="G3" s="87"/>
      <c r="H3" s="87"/>
      <c r="I3" s="87"/>
      <c r="J3" s="87"/>
      <c r="K3" s="87"/>
      <c r="L3" s="87"/>
      <c r="M3" s="87"/>
      <c r="N3" s="87"/>
      <c r="O3" s="87"/>
      <c r="P3" s="3"/>
      <c r="Q3" s="3"/>
      <c r="R3" s="3"/>
      <c r="S3" s="3"/>
      <c r="T3" s="3"/>
      <c r="U3" s="3"/>
      <c r="V3" s="3"/>
      <c r="W3" s="3"/>
      <c r="X3" s="3"/>
      <c r="Y3" s="3"/>
      <c r="Z3" s="3"/>
      <c r="AA3" s="4"/>
      <c r="AB3" s="3"/>
      <c r="AC3" s="3"/>
      <c r="AD3" s="4"/>
      <c r="AE3" s="3"/>
      <c r="AF3" s="4"/>
      <c r="AG3" s="3"/>
      <c r="AH3" s="3"/>
      <c r="AI3" s="3"/>
    </row>
    <row r="4" spans="1:38" ht="60.75" customHeight="1">
      <c r="A4" s="86" t="s">
        <v>4</v>
      </c>
      <c r="B4" s="86"/>
      <c r="C4" s="86"/>
      <c r="D4" s="86"/>
      <c r="E4" s="87" t="s">
        <v>210</v>
      </c>
      <c r="F4" s="87"/>
      <c r="G4" s="87"/>
      <c r="H4" s="87"/>
      <c r="I4" s="87"/>
      <c r="J4" s="87"/>
      <c r="K4" s="87"/>
      <c r="L4" s="87"/>
      <c r="M4" s="87"/>
      <c r="N4" s="87"/>
      <c r="O4" s="87"/>
      <c r="P4" s="3"/>
      <c r="Q4" s="3"/>
      <c r="R4" s="3"/>
      <c r="S4" s="3"/>
      <c r="T4" s="3"/>
      <c r="U4" s="3"/>
      <c r="V4" s="3"/>
      <c r="W4" s="3"/>
      <c r="X4" s="3"/>
      <c r="Y4" s="3"/>
      <c r="Z4" s="3"/>
      <c r="AA4" s="4"/>
      <c r="AB4" s="3"/>
      <c r="AC4" s="3"/>
      <c r="AD4" s="4"/>
      <c r="AE4" s="3"/>
      <c r="AF4" s="4"/>
      <c r="AG4" s="3"/>
      <c r="AH4" s="3"/>
      <c r="AI4" s="3"/>
    </row>
    <row r="6" spans="1:38" ht="14.25" thickBot="1"/>
    <row r="7" spans="1:38" ht="18">
      <c r="A7" s="6"/>
      <c r="B7" s="65" t="s">
        <v>6</v>
      </c>
      <c r="C7" s="67" t="s">
        <v>7</v>
      </c>
      <c r="D7" s="67" t="s">
        <v>8</v>
      </c>
      <c r="E7" s="67" t="s">
        <v>9</v>
      </c>
      <c r="F7" s="67" t="s">
        <v>10</v>
      </c>
      <c r="G7" s="67" t="s">
        <v>11</v>
      </c>
      <c r="H7" s="67" t="s">
        <v>12</v>
      </c>
      <c r="I7" s="67"/>
      <c r="J7" s="67"/>
      <c r="K7" s="67"/>
      <c r="L7" s="67"/>
      <c r="M7" s="67"/>
      <c r="N7" s="67"/>
      <c r="O7" s="67"/>
      <c r="P7" s="67" t="s">
        <v>13</v>
      </c>
      <c r="Q7" s="67" t="s">
        <v>14</v>
      </c>
      <c r="R7" s="77" t="s">
        <v>15</v>
      </c>
      <c r="S7" s="83" t="s">
        <v>16</v>
      </c>
      <c r="T7" s="84"/>
      <c r="U7" s="84"/>
      <c r="V7" s="84"/>
      <c r="W7" s="84"/>
      <c r="X7" s="84"/>
      <c r="Y7" s="84"/>
      <c r="Z7" s="85"/>
      <c r="AA7" s="77" t="s">
        <v>17</v>
      </c>
      <c r="AB7" s="67" t="s">
        <v>18</v>
      </c>
      <c r="AC7" s="67" t="s">
        <v>19</v>
      </c>
      <c r="AD7" s="77" t="s">
        <v>20</v>
      </c>
      <c r="AE7" s="78" t="s">
        <v>18</v>
      </c>
      <c r="AF7" s="81" t="s">
        <v>21</v>
      </c>
      <c r="AG7" s="81" t="s">
        <v>22</v>
      </c>
      <c r="AH7" s="67" t="s">
        <v>23</v>
      </c>
      <c r="AI7" s="67"/>
      <c r="AJ7" s="67"/>
      <c r="AK7" s="67"/>
      <c r="AL7" s="72"/>
    </row>
    <row r="8" spans="1:38" ht="52.5" customHeight="1">
      <c r="A8" s="6"/>
      <c r="B8" s="66"/>
      <c r="C8" s="68"/>
      <c r="D8" s="68"/>
      <c r="E8" s="68"/>
      <c r="F8" s="68"/>
      <c r="G8" s="68"/>
      <c r="H8" s="68" t="s">
        <v>24</v>
      </c>
      <c r="I8" s="74" t="s">
        <v>24</v>
      </c>
      <c r="J8" s="68" t="s">
        <v>18</v>
      </c>
      <c r="K8" s="75" t="s">
        <v>25</v>
      </c>
      <c r="L8" s="75" t="s">
        <v>26</v>
      </c>
      <c r="M8" s="74" t="s">
        <v>25</v>
      </c>
      <c r="N8" s="68" t="s">
        <v>18</v>
      </c>
      <c r="O8" s="74" t="s">
        <v>27</v>
      </c>
      <c r="P8" s="68"/>
      <c r="Q8" s="68"/>
      <c r="R8" s="74"/>
      <c r="S8" s="75" t="s">
        <v>28</v>
      </c>
      <c r="T8" s="75"/>
      <c r="U8" s="75" t="s">
        <v>29</v>
      </c>
      <c r="V8" s="75"/>
      <c r="W8" s="75" t="s">
        <v>30</v>
      </c>
      <c r="X8" s="75" t="s">
        <v>31</v>
      </c>
      <c r="Y8" s="75" t="s">
        <v>11</v>
      </c>
      <c r="Z8" s="75" t="s">
        <v>32</v>
      </c>
      <c r="AA8" s="74"/>
      <c r="AB8" s="68"/>
      <c r="AC8" s="68"/>
      <c r="AD8" s="74"/>
      <c r="AE8" s="79"/>
      <c r="AF8" s="82"/>
      <c r="AG8" s="82"/>
      <c r="AH8" s="68"/>
      <c r="AI8" s="68"/>
      <c r="AJ8" s="68"/>
      <c r="AK8" s="68"/>
      <c r="AL8" s="73"/>
    </row>
    <row r="9" spans="1:38" ht="44.25" customHeight="1">
      <c r="A9" s="6"/>
      <c r="B9" s="66"/>
      <c r="C9" s="68"/>
      <c r="D9" s="68"/>
      <c r="E9" s="68"/>
      <c r="F9" s="68"/>
      <c r="G9" s="68"/>
      <c r="H9" s="68"/>
      <c r="I9" s="74"/>
      <c r="J9" s="68"/>
      <c r="K9" s="76"/>
      <c r="L9" s="76"/>
      <c r="M9" s="74"/>
      <c r="N9" s="68"/>
      <c r="O9" s="74"/>
      <c r="P9" s="68"/>
      <c r="Q9" s="68"/>
      <c r="R9" s="74"/>
      <c r="S9" s="76"/>
      <c r="T9" s="76"/>
      <c r="U9" s="76"/>
      <c r="V9" s="76"/>
      <c r="W9" s="76"/>
      <c r="X9" s="76"/>
      <c r="Y9" s="76"/>
      <c r="Z9" s="76"/>
      <c r="AA9" s="74"/>
      <c r="AB9" s="68"/>
      <c r="AC9" s="68"/>
      <c r="AD9" s="74"/>
      <c r="AE9" s="80"/>
      <c r="AF9" s="76"/>
      <c r="AG9" s="76"/>
      <c r="AH9" s="7" t="s">
        <v>33</v>
      </c>
      <c r="AI9" s="7" t="s">
        <v>34</v>
      </c>
      <c r="AJ9" s="7" t="s">
        <v>35</v>
      </c>
      <c r="AK9" s="7" t="s">
        <v>36</v>
      </c>
      <c r="AL9" s="8" t="s">
        <v>37</v>
      </c>
    </row>
    <row r="10" spans="1:38" s="9" customFormat="1" ht="108">
      <c r="B10" s="69">
        <v>1</v>
      </c>
      <c r="C10" s="70" t="s">
        <v>211</v>
      </c>
      <c r="D10" s="110" t="s">
        <v>69</v>
      </c>
      <c r="E10" s="10" t="s">
        <v>212</v>
      </c>
      <c r="F10" s="10" t="s">
        <v>213</v>
      </c>
      <c r="G10" s="114">
        <v>18576</v>
      </c>
      <c r="H10" s="71" t="str">
        <f>IF(G10="","",IF(AND(G10&gt;='[9]Hoja1 Formulas'!$K$3,G10&lt;='[9]Hoja1 Formulas'!$L$3),'[9]Hoja1 Formulas'!$I$3,IF(AND(G10&gt;='[9]Hoja1 Formulas'!$K$4,G10&lt;='[9]Hoja1 Formulas'!$L$4),'[9]Hoja1 Formulas'!$I$4,IF(AND(G10&gt;='[9]Hoja1 Formulas'!$K$5,G10&lt;='[9]Hoja1 Formulas'!$L$5),'[9]Hoja1 Formulas'!$I$5,IF(AND(G10&gt;='[9]Hoja1 Formulas'!$K$6,G10&lt;='[9]Hoja1 Formulas'!$L$6),'[9]Hoja1 Formulas'!$I$6,IF(AND(G10&gt;='[9]Hoja1 Formulas'!$K$7,G10&lt;='[9]Hoja1 Formulas'!$L$7),'[9]Hoja1 Formulas'!$I$7,""))))))</f>
        <v>100% Muy Alta</v>
      </c>
      <c r="I10" s="61" t="str">
        <f>IF(H10="","",MID(H10,FIND("%",H10,1)+2,LEN(H10)-(FIND("%",H10,1))))</f>
        <v>Muy Alta</v>
      </c>
      <c r="J10" s="61" t="str">
        <f>IF(H10="","",MID(H10,1,FIND("%",H10,1)))</f>
        <v>100%</v>
      </c>
      <c r="K10" s="61" t="str">
        <f>MID(H10,1,2)</f>
        <v>10</v>
      </c>
      <c r="L10" s="61">
        <f>'[9]Criterios Impacto'!G23</f>
        <v>13</v>
      </c>
      <c r="M10" s="61" t="s">
        <v>148</v>
      </c>
      <c r="N10" s="62">
        <f>IF(M10="Moderado",60%,IF(M10="Mayor",80%,IF(M10="Catastrófico",100%,"")))</f>
        <v>1</v>
      </c>
      <c r="O10" s="63" t="str">
        <f>IFERROR(IF(AND(G10="",L10=""),"",IF(AND(G10="",M10=""),"",VLOOKUP(J10*1,'[9]Hoja1 Formulas'!$B$13:$I$17,(N10*100)/20 + 3,FALSE))),"")</f>
        <v>Extremo</v>
      </c>
      <c r="P10" s="12">
        <v>1</v>
      </c>
      <c r="Q10" s="13" t="s">
        <v>214</v>
      </c>
      <c r="R10" s="14" t="s">
        <v>215</v>
      </c>
      <c r="S10" s="15" t="s">
        <v>44</v>
      </c>
      <c r="T10" s="14">
        <f t="shared" ref="T10:T13" si="0">IF(S10="Preventivo",25%,(IF(S10="Correctivo",10%,IF(S10="Detectivo",15%,""))))</f>
        <v>0.25</v>
      </c>
      <c r="U10" s="15" t="s">
        <v>45</v>
      </c>
      <c r="V10" s="14">
        <f>IF(U10="Automático",25%,IF(U10="Manual",15%,""))</f>
        <v>0.15</v>
      </c>
      <c r="W10" s="16">
        <f>IF(SUM(V10,T10)=0,"",SUM(V10,T10))</f>
        <v>0.4</v>
      </c>
      <c r="X10" s="15" t="s">
        <v>46</v>
      </c>
      <c r="Y10" s="15" t="s">
        <v>47</v>
      </c>
      <c r="Z10" s="15" t="s">
        <v>73</v>
      </c>
      <c r="AA10" s="14" t="str">
        <f>IF(AB10="","",IF(AND(AB10&gt;='[9]Hoja2 Formulas'!$C$7,OPERACION!AB10&lt;='[9]Hoja2 Formulas'!$D$7),"Muy Baja",IF(AND(AB10&gt;='[9]Hoja2 Formulas'!$C$8,OPERACION!AB10&lt;='[9]Hoja2 Formulas'!$D$8),"Baja",IF(AND(AB10&gt;='[9]Hoja2 Formulas'!$C$9,OPERACION!AB10&lt;='[9]Hoja2 Formulas'!$D$9),"Media",IF(AND(AB10&gt;='[9]Hoja2 Formulas'!$C$10,OPERACION!AB10&lt;='[9]Hoja2 Formulas'!$D$10),"Alta",IF(AND(AB10&gt;='[9]Hoja2 Formulas'!$C$11,OPERACION!AB10&lt;='[9]Hoja2 Formulas'!$D$11),"Muy Alta",""))))))</f>
        <v>Media</v>
      </c>
      <c r="AB10" s="16">
        <f>IFERROR(J10-(W10*J10),"")</f>
        <v>0.6</v>
      </c>
      <c r="AC10" s="16">
        <f>IF(AB10="","",VLOOKUP(AA10,'[9]Hoja2 Formulas'!$B$7:$E$11,4,FALSE))</f>
        <v>0.6</v>
      </c>
      <c r="AD10" s="14" t="str">
        <f>IF(AE10="","",IF(AND(AE10&gt;='[9]Hoja2 Formulas'!$C$7,OPERACION!AE10&lt;='[9]Hoja2 Formulas'!$D$7),"Leve",IF(AND(AE10&gt;='[9]Hoja2 Formulas'!$C$8,OPERACION!AE10&lt;='[9]Hoja2 Formulas'!$D$8),"Menor",IF(AND(AE10&gt;='[9]Hoja2 Formulas'!$C$9,OPERACION!AE10&lt;='[9]Hoja2 Formulas'!$D$9),"Moderado",IF(AND(AE10&gt;='[9]Hoja2 Formulas'!$C$10,OPERACION!AE10&lt;='[9]Hoja2 Formulas'!$D$10),"Mayor",IF(AND(AE10&gt;='[9]Hoja2 Formulas'!$C$11,OPERACION!AE10&lt;='[9]Hoja2 Formulas'!$D$11),"Catastófico",""))))))</f>
        <v>Catastófico</v>
      </c>
      <c r="AE10" s="16">
        <f>IF(W10="","",IF(S10="Correctivo",N10-N10*W10,N10))</f>
        <v>1</v>
      </c>
      <c r="AF10" s="14" t="str">
        <f>IF(AND(AE10="",AB10=""),"",VLOOKUP(AC10*1,'[9]Hoja1 Formulas'!$B$13:$I$17,(AC10*100)/20 + 3,FALSE))</f>
        <v>Alto</v>
      </c>
      <c r="AG10" s="15" t="s">
        <v>49</v>
      </c>
      <c r="AH10" s="13" t="s">
        <v>216</v>
      </c>
      <c r="AI10" s="15" t="s">
        <v>217</v>
      </c>
      <c r="AJ10" s="17">
        <v>45087</v>
      </c>
      <c r="AK10" s="17" t="s">
        <v>134</v>
      </c>
      <c r="AL10" s="18" t="s">
        <v>54</v>
      </c>
    </row>
    <row r="11" spans="1:38" s="9" customFormat="1" ht="148.5">
      <c r="B11" s="69"/>
      <c r="C11" s="70"/>
      <c r="D11" s="111"/>
      <c r="E11" s="10" t="s">
        <v>218</v>
      </c>
      <c r="F11" s="10" t="s">
        <v>219</v>
      </c>
      <c r="G11" s="70"/>
      <c r="H11" s="71"/>
      <c r="I11" s="61"/>
      <c r="J11" s="61"/>
      <c r="K11" s="61"/>
      <c r="L11" s="61"/>
      <c r="M11" s="61"/>
      <c r="N11" s="62"/>
      <c r="O11" s="64"/>
      <c r="P11" s="15">
        <v>2</v>
      </c>
      <c r="Q11" s="10" t="s">
        <v>220</v>
      </c>
      <c r="R11" s="14" t="str">
        <f t="shared" ref="R11:R13" si="1">IF(OR(S11="Preventivo",S11="Detectivo"),"Probabilidad",IF(S11="Correctivo","Impacto",""))</f>
        <v>Probabilidad</v>
      </c>
      <c r="S11" s="15" t="s">
        <v>150</v>
      </c>
      <c r="T11" s="14">
        <f t="shared" si="0"/>
        <v>0.15</v>
      </c>
      <c r="U11" s="15" t="s">
        <v>45</v>
      </c>
      <c r="V11" s="14">
        <f t="shared" ref="V11:V13" si="2">IF(U11="Automático",25%,IF(U11="Manual",15%,""))</f>
        <v>0.15</v>
      </c>
      <c r="W11" s="16">
        <f t="shared" ref="W11:W13" si="3">IF(SUM(V11,T11)=0,"",SUM(V11,T11))</f>
        <v>0.3</v>
      </c>
      <c r="X11" s="15" t="s">
        <v>46</v>
      </c>
      <c r="Y11" s="15" t="s">
        <v>47</v>
      </c>
      <c r="Z11" s="15" t="s">
        <v>73</v>
      </c>
      <c r="AA11" s="14" t="str">
        <f>IF(AB11="","",IF(AND(AB11&gt;='[9]Hoja2 Formulas'!$C$7,OPERACION!AB11&lt;='[9]Hoja2 Formulas'!$D$7),"Muy Baja",IF(AND(AB11&gt;='[9]Hoja2 Formulas'!$C$8,OPERACION!AB11&lt;='[9]Hoja2 Formulas'!$D$8),"Baja",IF(AND(AB11&gt;='[9]Hoja2 Formulas'!$C$9,OPERACION!AB11&lt;='[9]Hoja2 Formulas'!$D$9),"Media",IF(AND(AB11&gt;='[9]Hoja2 Formulas'!$C$10,OPERACION!AB11&lt;='[9]Hoja2 Formulas'!$D$10),"Alta",IF(AND(AB11&gt;='[9]Hoja2 Formulas'!$C$11,OPERACION!AB11&lt;='[9]Hoja2 Formulas'!$D$11),"Muy Alta",""))))))</f>
        <v>Media</v>
      </c>
      <c r="AB11" s="16">
        <f>IFERROR(AB10-(AB10*W11),"")</f>
        <v>0.42</v>
      </c>
      <c r="AC11" s="16">
        <f>IF(AB11="","",VLOOKUP(AA11,'[9]Hoja2 Formulas'!$B$7:$E$11,4,FALSE))</f>
        <v>0.6</v>
      </c>
      <c r="AD11" s="14" t="str">
        <f>IF(AE11="","",IF(AND(AE11&gt;='[9]Hoja2 Formulas'!$C$7,OPERACION!AE11&lt;='[9]Hoja2 Formulas'!$D$7),"Leve",IF(AND(AE11&gt;='[9]Hoja2 Formulas'!$C$8,OPERACION!AE11&lt;='[9]Hoja2 Formulas'!$D$8),"Menor",IF(AND(AE11&gt;='[9]Hoja2 Formulas'!$C$9,OPERACION!AE11&lt;='[9]Hoja2 Formulas'!$D$9),"Moderado",IF(AND(AE11&gt;='[9]Hoja2 Formulas'!$C$10,OPERACION!AE11&lt;='[9]Hoja2 Formulas'!$D$10),"Mayor",IF(AND(AE11&gt;='[9]Hoja2 Formulas'!$C$11,OPERACION!AE11&lt;='[9]Hoja2 Formulas'!$D$11),"Catastófico",""))))))</f>
        <v>Catastófico</v>
      </c>
      <c r="AE11" s="16">
        <f>IF(W11="","",IF(S11="Correctivo",AE10-AE10*W11,AE10))</f>
        <v>1</v>
      </c>
      <c r="AF11" s="14" t="str">
        <f>IF(AND(AE11="",AB11=""),"",VLOOKUP(AC11*1,'[9]Hoja1 Formulas'!$B$13:$I$17,(AC11*100)/20 + 3,FALSE))</f>
        <v>Alto</v>
      </c>
      <c r="AG11" s="15" t="s">
        <v>49</v>
      </c>
      <c r="AH11" s="13" t="s">
        <v>216</v>
      </c>
      <c r="AI11" s="15" t="s">
        <v>217</v>
      </c>
      <c r="AJ11" s="17">
        <v>45087</v>
      </c>
      <c r="AK11" s="17" t="s">
        <v>134</v>
      </c>
      <c r="AL11" s="18" t="s">
        <v>54</v>
      </c>
    </row>
    <row r="12" spans="1:38" ht="108">
      <c r="B12" s="97">
        <v>2</v>
      </c>
      <c r="C12" s="70" t="s">
        <v>221</v>
      </c>
      <c r="D12" s="70" t="s">
        <v>69</v>
      </c>
      <c r="E12" s="10" t="s">
        <v>212</v>
      </c>
      <c r="F12" s="10" t="s">
        <v>222</v>
      </c>
      <c r="G12" s="114">
        <v>18577</v>
      </c>
      <c r="H12" s="71" t="str">
        <f>IF(G12="","",IF(AND(G12&gt;='[9]Hoja1 Formulas'!$K$3,G12&lt;='[9]Hoja1 Formulas'!$L$3),'[9]Hoja1 Formulas'!$I$3,IF(AND(G12&gt;='[9]Hoja1 Formulas'!$K$4,G12&lt;='[9]Hoja1 Formulas'!$L$4),'[9]Hoja1 Formulas'!$I$4,IF(AND(G12&gt;='[9]Hoja1 Formulas'!$K$5,G12&lt;='[9]Hoja1 Formulas'!$L$5),'[9]Hoja1 Formulas'!$I$5,IF(AND(G12&gt;='[9]Hoja1 Formulas'!$K$6,G12&lt;='[9]Hoja1 Formulas'!$L$6),'[9]Hoja1 Formulas'!$I$6,IF(AND(G12&gt;='[9]Hoja1 Formulas'!$K$7,G12&lt;='[9]Hoja1 Formulas'!$L$7),'[9]Hoja1 Formulas'!$I$7,""))))))</f>
        <v>100% Muy Alta</v>
      </c>
      <c r="I12" s="61" t="str">
        <f>IF(H12="","",MID(H12,FIND("%",H12,1)+2,LEN(H12)-(FIND("%",H12,1))))</f>
        <v>Muy Alta</v>
      </c>
      <c r="J12" s="61" t="str">
        <f>IF(H12="","",MID(H12,1,FIND("%",H12,1)))</f>
        <v>100%</v>
      </c>
      <c r="K12" s="61" t="str">
        <f>MID(H12,1,1)</f>
        <v>1</v>
      </c>
      <c r="L12" s="61">
        <f>'[9]Criterios Impacto'!I23</f>
        <v>13</v>
      </c>
      <c r="M12" s="61" t="s">
        <v>148</v>
      </c>
      <c r="N12" s="62">
        <f>IF(M12="Moderado",60%,IF(M12="Mayor",80%,IF(M12="Catastrófico",100%,"")))</f>
        <v>1</v>
      </c>
      <c r="O12" s="61" t="str">
        <f>IFERROR(IF(AND(G12="",L12=""),"",IF(AND(G12="",M12=""),"",VLOOKUP(J12*1,'[9]Hoja1 Formulas'!$B$13:$I$17,(N12*100)/20 + 3,FALSE))),"")</f>
        <v>Extremo</v>
      </c>
      <c r="P12" s="12">
        <v>1</v>
      </c>
      <c r="Q12" s="13" t="s">
        <v>214</v>
      </c>
      <c r="R12" s="14" t="str">
        <f t="shared" si="1"/>
        <v>Probabilidad</v>
      </c>
      <c r="S12" s="15" t="s">
        <v>44</v>
      </c>
      <c r="T12" s="14">
        <f t="shared" si="0"/>
        <v>0.25</v>
      </c>
      <c r="U12" s="15" t="s">
        <v>45</v>
      </c>
      <c r="V12" s="14">
        <f t="shared" si="2"/>
        <v>0.15</v>
      </c>
      <c r="W12" s="16">
        <f t="shared" si="3"/>
        <v>0.4</v>
      </c>
      <c r="X12" s="15" t="s">
        <v>46</v>
      </c>
      <c r="Y12" s="15" t="s">
        <v>47</v>
      </c>
      <c r="Z12" s="15" t="s">
        <v>73</v>
      </c>
      <c r="AA12" s="14" t="str">
        <f>IF(AB12="","",IF(AND(AB12&gt;='[9]Hoja2 Formulas'!$C$7,OPERACION!AB12&lt;='[9]Hoja2 Formulas'!$D$7),"Muy Baja",IF(AND(AB12&gt;='[9]Hoja2 Formulas'!$C$8,OPERACION!AB12&lt;='[9]Hoja2 Formulas'!$D$8),"Baja",IF(AND(AB12&gt;='[9]Hoja2 Formulas'!$C$9,OPERACION!AB12&lt;='[9]Hoja2 Formulas'!$D$9),"Media",IF(AND(AB12&gt;='[9]Hoja2 Formulas'!$C$10,OPERACION!AB12&lt;='[9]Hoja2 Formulas'!$D$10),"Alta",IF(AND(AB12&gt;='[9]Hoja2 Formulas'!$C$11,OPERACION!AB12&lt;='[9]Hoja2 Formulas'!$D$11),"Muy Alta",""))))))</f>
        <v>Media</v>
      </c>
      <c r="AB12" s="16">
        <f>IFERROR(J12-(W12*J12),"")</f>
        <v>0.6</v>
      </c>
      <c r="AC12" s="16">
        <f>IF(AB12="","",VLOOKUP(AA12,'[9]Hoja2 Formulas'!$B$7:$E$11,4,FALSE))</f>
        <v>0.6</v>
      </c>
      <c r="AD12" s="14" t="str">
        <f>IF(AE12="","",IF(AND(AE12&gt;='[9]Hoja2 Formulas'!$C$7,OPERACION!AE12&lt;='[9]Hoja2 Formulas'!$D$7),"Leve",IF(AND(AE12&gt;='[9]Hoja2 Formulas'!$C$8,OPERACION!AE12&lt;='[9]Hoja2 Formulas'!$D$8),"Menor",IF(AND(AE12&gt;='[9]Hoja2 Formulas'!$C$9,OPERACION!AE12&lt;='[9]Hoja2 Formulas'!$D$9),"Moderado",IF(AND(AE12&gt;='[9]Hoja2 Formulas'!$C$10,OPERACION!AE12&lt;='[9]Hoja2 Formulas'!$D$10),"Mayor",IF(AND(AE12&gt;='[9]Hoja2 Formulas'!$C$11,OPERACION!AE12&lt;='[9]Hoja2 Formulas'!$D$11),"Catastófico",""))))))</f>
        <v>Catastófico</v>
      </c>
      <c r="AE12" s="16">
        <f>IF(W12="","",IF(S12="Correctivo",N12-N12*W12,N12))</f>
        <v>1</v>
      </c>
      <c r="AF12" s="14" t="str">
        <f>IF(AND(AE12="",AB12=""),"",VLOOKUP(AC12*1,'[9]Hoja1 Formulas'!$B$13:$I$17,(AC12*100)/20 + 3,FALSE))</f>
        <v>Alto</v>
      </c>
      <c r="AG12" s="15" t="s">
        <v>49</v>
      </c>
      <c r="AH12" s="13" t="s">
        <v>223</v>
      </c>
      <c r="AI12" s="10" t="s">
        <v>217</v>
      </c>
      <c r="AJ12" s="17" t="s">
        <v>224</v>
      </c>
      <c r="AK12" s="19">
        <v>44773</v>
      </c>
      <c r="AL12" s="10" t="s">
        <v>54</v>
      </c>
    </row>
    <row r="13" spans="1:38" ht="121.5">
      <c r="B13" s="97"/>
      <c r="C13" s="70"/>
      <c r="D13" s="70"/>
      <c r="E13" s="10" t="s">
        <v>225</v>
      </c>
      <c r="F13" s="20" t="s">
        <v>226</v>
      </c>
      <c r="G13" s="70"/>
      <c r="H13" s="71"/>
      <c r="I13" s="61"/>
      <c r="J13" s="61"/>
      <c r="K13" s="61"/>
      <c r="L13" s="61"/>
      <c r="M13" s="61"/>
      <c r="N13" s="62"/>
      <c r="O13" s="61"/>
      <c r="P13" s="15">
        <v>2</v>
      </c>
      <c r="Q13" s="10" t="s">
        <v>227</v>
      </c>
      <c r="R13" s="14" t="str">
        <f t="shared" si="1"/>
        <v>Probabilidad</v>
      </c>
      <c r="S13" s="15" t="s">
        <v>150</v>
      </c>
      <c r="T13" s="14">
        <f t="shared" si="0"/>
        <v>0.15</v>
      </c>
      <c r="U13" s="15" t="s">
        <v>45</v>
      </c>
      <c r="V13" s="14">
        <f t="shared" si="2"/>
        <v>0.15</v>
      </c>
      <c r="W13" s="16">
        <f t="shared" si="3"/>
        <v>0.3</v>
      </c>
      <c r="X13" s="15" t="s">
        <v>46</v>
      </c>
      <c r="Y13" s="15" t="s">
        <v>47</v>
      </c>
      <c r="Z13" s="15" t="s">
        <v>73</v>
      </c>
      <c r="AA13" s="14" t="str">
        <f>IF(AB13="","",IF(AND(AB13&gt;='[9]Hoja2 Formulas'!$C$7,OPERACION!AB13&lt;='[9]Hoja2 Formulas'!$D$7),"Muy Baja",IF(AND(AB13&gt;='[9]Hoja2 Formulas'!$C$8,OPERACION!AB13&lt;='[9]Hoja2 Formulas'!$D$8),"Baja",IF(AND(AB13&gt;='[9]Hoja2 Formulas'!$C$9,OPERACION!AB13&lt;='[9]Hoja2 Formulas'!$D$9),"Media",IF(AND(AB13&gt;='[9]Hoja2 Formulas'!$C$10,OPERACION!AB13&lt;='[9]Hoja2 Formulas'!$D$10),"Alta",IF(AND(AB13&gt;='[9]Hoja2 Formulas'!$C$11,OPERACION!AB13&lt;='[9]Hoja2 Formulas'!$D$11),"Muy Alta",""))))))</f>
        <v>Media</v>
      </c>
      <c r="AB13" s="16">
        <f>IFERROR(AB12-(AB12*W13),"")</f>
        <v>0.42</v>
      </c>
      <c r="AC13" s="16">
        <f>IF(AB13="","",VLOOKUP(AA13,'[9]Hoja2 Formulas'!$B$7:$E$11,4,FALSE))</f>
        <v>0.6</v>
      </c>
      <c r="AD13" s="14" t="str">
        <f>IF(AE13="","",IF(AND(AE13&gt;='[9]Hoja2 Formulas'!$C$7,OPERACION!AE13&lt;='[9]Hoja2 Formulas'!$D$7),"Leve",IF(AND(AE13&gt;='[9]Hoja2 Formulas'!$C$8,OPERACION!AE13&lt;='[9]Hoja2 Formulas'!$D$8),"Menor",IF(AND(AE13&gt;='[9]Hoja2 Formulas'!$C$9,OPERACION!AE13&lt;='[9]Hoja2 Formulas'!$D$9),"Moderado",IF(AND(AE13&gt;='[9]Hoja2 Formulas'!$C$10,OPERACION!AE13&lt;='[9]Hoja2 Formulas'!$D$10),"Mayor",IF(AND(AE13&gt;='[9]Hoja2 Formulas'!$C$11,OPERACION!AE13&lt;='[9]Hoja2 Formulas'!$D$11),"Catastófico",""))))))</f>
        <v>Catastófico</v>
      </c>
      <c r="AE13" s="16">
        <f>IF(W13="","",IF(S13="Correctivo",AE12-AE12*W13,AE12))</f>
        <v>1</v>
      </c>
      <c r="AF13" s="14" t="str">
        <f>IF(AND(AE13="",AB13=""),"",VLOOKUP(AC13*1,'[9]Hoja1 Formulas'!$B$13:$I$17,(AC13*100)/20 + 3,FALSE))</f>
        <v>Alto</v>
      </c>
      <c r="AG13" s="15" t="s">
        <v>49</v>
      </c>
      <c r="AH13" s="13" t="s">
        <v>228</v>
      </c>
      <c r="AI13" s="10" t="s">
        <v>217</v>
      </c>
      <c r="AJ13" s="17" t="s">
        <v>224</v>
      </c>
      <c r="AK13" s="19">
        <v>44773</v>
      </c>
      <c r="AL13" s="10" t="s">
        <v>54</v>
      </c>
    </row>
    <row r="14" spans="1:38" s="9" customFormat="1" ht="49.5" customHeight="1">
      <c r="B14" s="91"/>
      <c r="C14" s="92"/>
      <c r="D14" s="92"/>
      <c r="E14" s="21"/>
      <c r="F14" s="21"/>
      <c r="G14" s="92"/>
      <c r="H14" s="93"/>
      <c r="I14" s="89"/>
      <c r="J14" s="89"/>
      <c r="K14" s="89"/>
      <c r="L14" s="89"/>
      <c r="M14" s="89"/>
      <c r="N14" s="90"/>
      <c r="O14" s="89"/>
      <c r="P14" s="22"/>
      <c r="Q14" s="23"/>
      <c r="R14" s="24"/>
      <c r="S14" s="25"/>
      <c r="T14" s="24"/>
      <c r="U14" s="25"/>
      <c r="V14" s="24"/>
      <c r="W14" s="26"/>
      <c r="X14" s="25"/>
      <c r="Y14" s="25"/>
      <c r="Z14" s="25"/>
      <c r="AA14" s="24"/>
      <c r="AB14" s="26"/>
      <c r="AC14" s="26"/>
      <c r="AD14" s="24"/>
      <c r="AE14" s="26"/>
      <c r="AF14" s="24"/>
      <c r="AG14" s="25"/>
      <c r="AH14" s="23"/>
      <c r="AI14" s="23"/>
      <c r="AJ14" s="23"/>
      <c r="AK14" s="27"/>
      <c r="AL14" s="23"/>
    </row>
    <row r="15" spans="1:38" s="9" customFormat="1" ht="49.5" customHeight="1">
      <c r="B15" s="91"/>
      <c r="C15" s="92"/>
      <c r="D15" s="92"/>
      <c r="E15" s="21"/>
      <c r="F15" s="21"/>
      <c r="G15" s="92"/>
      <c r="H15" s="93"/>
      <c r="I15" s="89"/>
      <c r="J15" s="89"/>
      <c r="K15" s="89"/>
      <c r="L15" s="89"/>
      <c r="M15" s="89"/>
      <c r="N15" s="90"/>
      <c r="O15" s="89"/>
      <c r="P15" s="28"/>
      <c r="Q15" s="23"/>
      <c r="R15" s="24"/>
      <c r="S15" s="25"/>
      <c r="T15" s="24"/>
      <c r="U15" s="25"/>
      <c r="V15" s="24"/>
      <c r="W15" s="26"/>
      <c r="X15" s="25"/>
      <c r="Y15" s="25"/>
      <c r="Z15" s="25"/>
      <c r="AA15" s="24"/>
      <c r="AB15" s="26"/>
      <c r="AC15" s="26"/>
      <c r="AD15" s="24"/>
      <c r="AE15" s="26"/>
      <c r="AF15" s="24"/>
      <c r="AG15" s="25"/>
      <c r="AH15" s="23"/>
      <c r="AI15" s="23"/>
      <c r="AJ15" s="23"/>
      <c r="AK15" s="27"/>
      <c r="AL15" s="23"/>
    </row>
    <row r="16" spans="1:38" s="9" customFormat="1" ht="49.5" customHeight="1">
      <c r="B16" s="91"/>
      <c r="C16" s="92"/>
      <c r="D16" s="92"/>
      <c r="E16" s="21"/>
      <c r="F16" s="21"/>
      <c r="G16" s="92"/>
      <c r="H16" s="93"/>
      <c r="I16" s="89"/>
      <c r="J16" s="89"/>
      <c r="K16" s="89"/>
      <c r="L16" s="89"/>
      <c r="M16" s="89"/>
      <c r="N16" s="90"/>
      <c r="O16" s="89"/>
      <c r="P16" s="28"/>
      <c r="Q16" s="23"/>
      <c r="R16" s="24"/>
      <c r="S16" s="25"/>
      <c r="T16" s="24"/>
      <c r="U16" s="25"/>
      <c r="V16" s="24"/>
      <c r="W16" s="26"/>
      <c r="X16" s="25"/>
      <c r="Y16" s="25"/>
      <c r="Z16" s="25"/>
      <c r="AA16" s="24"/>
      <c r="AB16" s="26"/>
      <c r="AC16" s="26"/>
      <c r="AD16" s="24"/>
      <c r="AE16" s="26"/>
      <c r="AF16" s="24"/>
      <c r="AG16" s="25"/>
      <c r="AH16" s="23"/>
      <c r="AI16" s="23"/>
      <c r="AJ16" s="23"/>
      <c r="AK16" s="27"/>
      <c r="AL16" s="23"/>
    </row>
    <row r="17" spans="2:38" s="9" customFormat="1" ht="49.5" customHeight="1">
      <c r="B17" s="91"/>
      <c r="C17" s="92"/>
      <c r="D17" s="92"/>
      <c r="E17" s="29"/>
      <c r="F17" s="30"/>
      <c r="G17" s="92"/>
      <c r="H17" s="93"/>
      <c r="I17" s="89"/>
      <c r="J17" s="89"/>
      <c r="K17" s="89"/>
      <c r="L17" s="89"/>
      <c r="M17" s="89"/>
      <c r="N17" s="90"/>
      <c r="O17" s="89"/>
      <c r="P17" s="22"/>
      <c r="Q17" s="23"/>
      <c r="R17" s="24"/>
      <c r="S17" s="25"/>
      <c r="T17" s="24"/>
      <c r="U17" s="25"/>
      <c r="V17" s="24"/>
      <c r="W17" s="26"/>
      <c r="X17" s="25"/>
      <c r="Y17" s="25"/>
      <c r="Z17" s="25"/>
      <c r="AA17" s="24"/>
      <c r="AB17" s="26"/>
      <c r="AC17" s="26"/>
      <c r="AD17" s="24"/>
      <c r="AE17" s="26"/>
      <c r="AF17" s="24"/>
      <c r="AG17" s="25"/>
      <c r="AH17" s="23"/>
      <c r="AI17" s="21"/>
      <c r="AJ17" s="21"/>
      <c r="AK17" s="31"/>
      <c r="AL17" s="23"/>
    </row>
    <row r="18" spans="2:38" ht="49.5" customHeight="1">
      <c r="B18" s="91"/>
      <c r="C18" s="92"/>
      <c r="D18" s="92"/>
      <c r="F18" s="32"/>
      <c r="G18" s="92"/>
      <c r="H18" s="93"/>
      <c r="I18" s="89"/>
      <c r="J18" s="89"/>
      <c r="K18" s="89"/>
      <c r="L18" s="89"/>
      <c r="M18" s="89"/>
      <c r="N18" s="90"/>
      <c r="O18" s="89"/>
      <c r="P18" s="22"/>
      <c r="Q18" s="33"/>
      <c r="R18" s="24"/>
      <c r="S18" s="25"/>
      <c r="T18" s="24"/>
      <c r="U18" s="25"/>
      <c r="V18" s="24"/>
      <c r="W18" s="26"/>
      <c r="X18" s="25"/>
      <c r="Y18" s="25"/>
      <c r="Z18" s="25"/>
      <c r="AA18" s="24"/>
      <c r="AB18" s="26"/>
      <c r="AC18" s="26"/>
      <c r="AD18" s="24"/>
      <c r="AE18" s="26"/>
      <c r="AF18" s="24"/>
      <c r="AG18" s="25"/>
      <c r="AH18" s="23"/>
      <c r="AI18" s="23"/>
      <c r="AJ18" s="23"/>
      <c r="AK18" s="27"/>
      <c r="AL18" s="23"/>
    </row>
    <row r="19" spans="2:38" ht="49.5" customHeight="1">
      <c r="B19" s="91"/>
      <c r="C19" s="92"/>
      <c r="D19" s="92"/>
      <c r="E19" s="23"/>
      <c r="F19" s="32"/>
      <c r="G19" s="92"/>
      <c r="H19" s="93"/>
      <c r="I19" s="89"/>
      <c r="J19" s="89"/>
      <c r="K19" s="89"/>
      <c r="L19" s="89"/>
      <c r="M19" s="89"/>
      <c r="N19" s="90"/>
      <c r="O19" s="89"/>
      <c r="P19" s="28"/>
      <c r="R19" s="24"/>
      <c r="S19" s="25"/>
      <c r="T19" s="24"/>
      <c r="U19" s="25"/>
      <c r="V19" s="24"/>
      <c r="W19" s="26"/>
      <c r="X19" s="25"/>
      <c r="Y19" s="25"/>
      <c r="Z19" s="25"/>
      <c r="AA19" s="24"/>
      <c r="AB19" s="26"/>
      <c r="AC19" s="26"/>
      <c r="AD19" s="24"/>
      <c r="AE19" s="26"/>
      <c r="AF19" s="24"/>
      <c r="AG19" s="25"/>
      <c r="AH19" s="23"/>
      <c r="AI19" s="23"/>
      <c r="AJ19" s="23"/>
      <c r="AK19" s="27"/>
      <c r="AL19" s="23"/>
    </row>
    <row r="20" spans="2:38" ht="49.5" customHeight="1">
      <c r="B20" s="91"/>
      <c r="C20" s="92"/>
      <c r="D20" s="92"/>
      <c r="E20" s="23"/>
      <c r="F20" s="32"/>
      <c r="G20" s="92"/>
      <c r="H20" s="93"/>
      <c r="I20" s="89"/>
      <c r="J20" s="89"/>
      <c r="K20" s="89"/>
      <c r="L20" s="89"/>
      <c r="M20" s="89"/>
      <c r="N20" s="90"/>
      <c r="O20" s="89"/>
      <c r="P20" s="28"/>
      <c r="R20" s="24"/>
      <c r="S20" s="25"/>
      <c r="T20" s="24"/>
      <c r="U20" s="25"/>
      <c r="V20" s="24"/>
      <c r="W20" s="26"/>
      <c r="X20" s="25"/>
      <c r="Y20" s="25"/>
      <c r="Z20" s="25"/>
      <c r="AA20" s="24"/>
      <c r="AB20" s="26"/>
      <c r="AC20" s="26"/>
      <c r="AD20" s="24"/>
      <c r="AE20" s="26"/>
      <c r="AF20" s="24"/>
      <c r="AG20" s="25"/>
      <c r="AH20" s="23"/>
      <c r="AL20" s="23"/>
    </row>
    <row r="21" spans="2:38" ht="49.5" customHeight="1">
      <c r="B21" s="91"/>
      <c r="C21" s="92"/>
      <c r="D21" s="92"/>
      <c r="E21" s="23"/>
      <c r="F21" s="32"/>
      <c r="G21" s="92"/>
      <c r="H21" s="93"/>
      <c r="I21" s="89"/>
      <c r="J21" s="89"/>
      <c r="K21" s="89"/>
      <c r="L21" s="89"/>
      <c r="M21" s="89"/>
      <c r="N21" s="90"/>
      <c r="O21" s="89"/>
      <c r="P21" s="22"/>
      <c r="R21" s="24"/>
      <c r="S21" s="25"/>
      <c r="T21" s="24"/>
      <c r="U21" s="25"/>
      <c r="V21" s="24"/>
      <c r="W21" s="26"/>
      <c r="X21" s="25"/>
      <c r="Y21" s="25"/>
      <c r="Z21" s="25"/>
      <c r="AA21" s="24"/>
      <c r="AB21" s="26"/>
      <c r="AC21" s="26"/>
      <c r="AD21" s="24"/>
      <c r="AE21" s="26"/>
      <c r="AF21" s="24"/>
      <c r="AG21" s="25"/>
      <c r="AH21" s="23"/>
      <c r="AL21" s="23"/>
    </row>
    <row r="22" spans="2:38" ht="49.5" customHeight="1">
      <c r="B22" s="91"/>
      <c r="C22" s="92"/>
      <c r="D22" s="92"/>
      <c r="E22" s="23"/>
      <c r="F22" s="23"/>
      <c r="G22" s="92"/>
      <c r="H22" s="93"/>
      <c r="I22" s="89"/>
      <c r="J22" s="89"/>
      <c r="K22" s="89"/>
      <c r="L22" s="89"/>
      <c r="M22" s="89"/>
      <c r="N22" s="90"/>
      <c r="O22" s="89"/>
      <c r="P22" s="22"/>
      <c r="R22" s="24"/>
      <c r="S22" s="25"/>
      <c r="T22" s="24"/>
      <c r="U22" s="25"/>
      <c r="V22" s="24"/>
      <c r="W22" s="26"/>
      <c r="X22" s="25"/>
      <c r="Y22" s="25"/>
      <c r="Z22" s="25"/>
      <c r="AA22" s="24"/>
      <c r="AB22" s="26"/>
      <c r="AC22" s="26"/>
      <c r="AD22" s="24"/>
      <c r="AE22" s="26"/>
      <c r="AF22" s="24"/>
      <c r="AG22" s="25"/>
      <c r="AH22" s="23"/>
      <c r="AL22" s="23"/>
    </row>
    <row r="23" spans="2:38" ht="49.5" customHeight="1">
      <c r="B23" s="91"/>
      <c r="C23" s="92"/>
      <c r="D23" s="92"/>
      <c r="E23" s="23"/>
      <c r="F23" s="32"/>
      <c r="G23" s="92"/>
      <c r="H23" s="93"/>
      <c r="I23" s="89"/>
      <c r="J23" s="89"/>
      <c r="K23" s="89"/>
      <c r="L23" s="89"/>
      <c r="M23" s="89"/>
      <c r="N23" s="90"/>
      <c r="O23" s="89"/>
      <c r="P23" s="28"/>
      <c r="R23" s="24"/>
      <c r="S23" s="25"/>
      <c r="T23" s="24"/>
      <c r="U23" s="25"/>
      <c r="V23" s="24"/>
      <c r="W23" s="26"/>
      <c r="X23" s="25"/>
      <c r="Y23" s="25"/>
      <c r="Z23" s="25"/>
      <c r="AA23" s="24"/>
      <c r="AB23" s="26"/>
      <c r="AC23" s="26"/>
      <c r="AD23" s="24"/>
      <c r="AE23" s="26"/>
      <c r="AF23" s="24"/>
      <c r="AG23" s="25"/>
      <c r="AH23" s="23"/>
      <c r="AL23" s="23"/>
    </row>
    <row r="24" spans="2:38" ht="49.5" customHeight="1">
      <c r="B24" s="91"/>
      <c r="C24" s="92"/>
      <c r="D24" s="92"/>
      <c r="E24" s="23"/>
      <c r="F24" s="32"/>
      <c r="G24" s="92"/>
      <c r="H24" s="93"/>
      <c r="I24" s="89"/>
      <c r="J24" s="89"/>
      <c r="K24" s="89"/>
      <c r="L24" s="89"/>
      <c r="M24" s="89"/>
      <c r="N24" s="90"/>
      <c r="O24" s="89"/>
      <c r="P24" s="28"/>
      <c r="R24" s="24"/>
      <c r="S24" s="25"/>
      <c r="T24" s="24"/>
      <c r="U24" s="25"/>
      <c r="V24" s="24"/>
      <c r="W24" s="26"/>
      <c r="X24" s="25"/>
      <c r="Y24" s="25"/>
      <c r="Z24" s="25"/>
      <c r="AA24" s="24"/>
      <c r="AB24" s="26"/>
      <c r="AC24" s="26"/>
      <c r="AD24" s="24"/>
      <c r="AE24" s="26"/>
      <c r="AF24" s="24"/>
      <c r="AG24" s="25"/>
      <c r="AH24" s="23"/>
      <c r="AL24" s="23"/>
    </row>
    <row r="25" spans="2:38" ht="49.5" customHeight="1">
      <c r="B25" s="91"/>
      <c r="C25" s="92"/>
      <c r="D25" s="92"/>
      <c r="E25" s="23"/>
      <c r="F25" s="32"/>
      <c r="G25" s="92"/>
      <c r="H25" s="93"/>
      <c r="I25" s="89"/>
      <c r="J25" s="89"/>
      <c r="K25" s="89"/>
      <c r="L25" s="89"/>
      <c r="M25" s="89"/>
      <c r="N25" s="90"/>
      <c r="O25" s="89"/>
      <c r="P25" s="22"/>
      <c r="R25" s="24"/>
      <c r="S25" s="25"/>
      <c r="T25" s="24"/>
      <c r="U25" s="25"/>
      <c r="V25" s="24"/>
      <c r="W25" s="26"/>
      <c r="X25" s="25"/>
      <c r="Y25" s="25"/>
      <c r="Z25" s="25"/>
      <c r="AA25" s="24"/>
      <c r="AB25" s="26"/>
      <c r="AC25" s="26"/>
      <c r="AD25" s="24"/>
      <c r="AE25" s="26"/>
      <c r="AF25" s="24"/>
      <c r="AG25" s="25"/>
      <c r="AH25" s="23"/>
    </row>
    <row r="29" spans="2:38">
      <c r="O29" s="59"/>
      <c r="P29" s="60"/>
      <c r="Q29" s="60"/>
      <c r="R29" s="60"/>
      <c r="S29" s="60"/>
      <c r="T29" s="60"/>
      <c r="U29" s="60"/>
      <c r="V29" s="60"/>
      <c r="W29" s="60"/>
      <c r="AJ29" s="34"/>
    </row>
    <row r="30" spans="2:38">
      <c r="O30" s="60"/>
      <c r="P30" s="60"/>
      <c r="Q30" s="60"/>
      <c r="R30" s="60"/>
      <c r="S30" s="60"/>
      <c r="T30" s="60"/>
      <c r="U30" s="60"/>
      <c r="V30" s="60"/>
      <c r="W30" s="60"/>
    </row>
    <row r="31" spans="2:38">
      <c r="O31" s="60"/>
      <c r="P31" s="60"/>
      <c r="Q31" s="60"/>
      <c r="R31" s="60"/>
      <c r="S31" s="60"/>
      <c r="T31" s="60"/>
      <c r="U31" s="60"/>
      <c r="V31" s="60"/>
      <c r="W31" s="60"/>
    </row>
    <row r="32" spans="2:38">
      <c r="B32" s="35"/>
      <c r="C32" s="35"/>
      <c r="O32" s="60"/>
      <c r="P32" s="60"/>
      <c r="Q32" s="60"/>
      <c r="R32" s="60"/>
      <c r="S32" s="60"/>
      <c r="T32" s="60"/>
      <c r="U32" s="60"/>
      <c r="V32" s="60"/>
      <c r="W32" s="60"/>
    </row>
    <row r="33" spans="2:23">
      <c r="B33" s="35"/>
      <c r="C33" s="35"/>
      <c r="O33" s="60"/>
      <c r="P33" s="60"/>
      <c r="Q33" s="60"/>
      <c r="R33" s="60"/>
      <c r="S33" s="60"/>
      <c r="T33" s="60"/>
      <c r="U33" s="60"/>
      <c r="V33" s="60"/>
      <c r="W33" s="60"/>
    </row>
  </sheetData>
  <sheetProtection algorithmName="SHA-512" hashValue="7vd2zBP4VZBhbrQxPhQM5nCFwrPCQeP3Og89i50OG4Cgb2AolZxJAr1UkQUYBRnszoO5306EK/gzuf1XUmhZ6w==" saltValue="WIYjf5Sk+LndrgGXZNFHoQ==" spinCount="100000" selectLockedCells="1"/>
  <dataConsolidate/>
  <mergeCells count="103">
    <mergeCell ref="AA7:AA9"/>
    <mergeCell ref="T8:T9"/>
    <mergeCell ref="U8:U9"/>
    <mergeCell ref="X8:X9"/>
    <mergeCell ref="Y8:Y9"/>
    <mergeCell ref="Z8:Z9"/>
    <mergeCell ref="B1:AL1"/>
    <mergeCell ref="A2:D2"/>
    <mergeCell ref="E2:O2"/>
    <mergeCell ref="A3:D3"/>
    <mergeCell ref="E3:O3"/>
    <mergeCell ref="A4:D4"/>
    <mergeCell ref="E4:O4"/>
    <mergeCell ref="AH7:AL8"/>
    <mergeCell ref="H8:H9"/>
    <mergeCell ref="I8:I9"/>
    <mergeCell ref="J8:J9"/>
    <mergeCell ref="K8:K9"/>
    <mergeCell ref="L8:L9"/>
    <mergeCell ref="M8:M9"/>
    <mergeCell ref="N8:N9"/>
    <mergeCell ref="O8:O9"/>
    <mergeCell ref="S8:S9"/>
    <mergeCell ref="AB7:AB9"/>
    <mergeCell ref="AC7:AC9"/>
    <mergeCell ref="AD7:AD9"/>
    <mergeCell ref="AE7:AE9"/>
    <mergeCell ref="AF7:AF9"/>
    <mergeCell ref="AG7:AG9"/>
    <mergeCell ref="H7:O7"/>
    <mergeCell ref="B10:B11"/>
    <mergeCell ref="C10:C11"/>
    <mergeCell ref="D10:D11"/>
    <mergeCell ref="G10:G11"/>
    <mergeCell ref="H10:H11"/>
    <mergeCell ref="I10:I11"/>
    <mergeCell ref="J10:J11"/>
    <mergeCell ref="V8:V9"/>
    <mergeCell ref="W8:W9"/>
    <mergeCell ref="B7:B9"/>
    <mergeCell ref="C7:C9"/>
    <mergeCell ref="D7:D9"/>
    <mergeCell ref="E7:E9"/>
    <mergeCell ref="F7:F9"/>
    <mergeCell ref="G7:G9"/>
    <mergeCell ref="K10:K11"/>
    <mergeCell ref="L10:L11"/>
    <mergeCell ref="M10:M11"/>
    <mergeCell ref="L14:L17"/>
    <mergeCell ref="N10:N11"/>
    <mergeCell ref="O10:O11"/>
    <mergeCell ref="P7:P9"/>
    <mergeCell ref="Q7:Q9"/>
    <mergeCell ref="R7:R9"/>
    <mergeCell ref="S7:Z7"/>
    <mergeCell ref="B12:B13"/>
    <mergeCell ref="C12:C13"/>
    <mergeCell ref="D12:D13"/>
    <mergeCell ref="G12:G13"/>
    <mergeCell ref="H12:H13"/>
    <mergeCell ref="O12:O13"/>
    <mergeCell ref="I12:I13"/>
    <mergeCell ref="J12:J13"/>
    <mergeCell ref="K12:K13"/>
    <mergeCell ref="L12:L13"/>
    <mergeCell ref="M12:M13"/>
    <mergeCell ref="N12:N13"/>
    <mergeCell ref="B22:B25"/>
    <mergeCell ref="C22:C25"/>
    <mergeCell ref="D22:D25"/>
    <mergeCell ref="G22:G25"/>
    <mergeCell ref="H22:H25"/>
    <mergeCell ref="M14:M17"/>
    <mergeCell ref="N14:N17"/>
    <mergeCell ref="O14:O17"/>
    <mergeCell ref="B18:B21"/>
    <mergeCell ref="C18:C21"/>
    <mergeCell ref="D18:D21"/>
    <mergeCell ref="G18:G21"/>
    <mergeCell ref="H18:H21"/>
    <mergeCell ref="I18:I21"/>
    <mergeCell ref="J18:J21"/>
    <mergeCell ref="O22:O25"/>
    <mergeCell ref="B14:B17"/>
    <mergeCell ref="C14:C17"/>
    <mergeCell ref="D14:D17"/>
    <mergeCell ref="G14:G17"/>
    <mergeCell ref="H14:H17"/>
    <mergeCell ref="I14:I17"/>
    <mergeCell ref="J14:J17"/>
    <mergeCell ref="K14:K17"/>
    <mergeCell ref="O29:W33"/>
    <mergeCell ref="I22:I25"/>
    <mergeCell ref="J22:J25"/>
    <mergeCell ref="K22:K25"/>
    <mergeCell ref="L22:L25"/>
    <mergeCell ref="M22:M25"/>
    <mergeCell ref="N22:N25"/>
    <mergeCell ref="K18:K21"/>
    <mergeCell ref="L18:L21"/>
    <mergeCell ref="M18:M21"/>
    <mergeCell ref="N18:N21"/>
    <mergeCell ref="O18:O21"/>
  </mergeCells>
  <conditionalFormatting sqref="O10:O25">
    <cfRule type="containsText" dxfId="16" priority="17" operator="containsText" text="Alto">
      <formula>NOT(ISERROR(SEARCH("Alto",O10)))</formula>
    </cfRule>
  </conditionalFormatting>
  <conditionalFormatting sqref="O10:O25">
    <cfRule type="containsText" dxfId="15" priority="15" operator="containsText" text="Moderado">
      <formula>NOT(ISERROR(SEARCH("Moderado",O10)))</formula>
    </cfRule>
    <cfRule type="containsText" dxfId="14" priority="16" operator="containsText" text="Extremo">
      <formula>NOT(ISERROR(SEARCH("Extremo",O10)))</formula>
    </cfRule>
  </conditionalFormatting>
  <conditionalFormatting sqref="AF10:AF25">
    <cfRule type="cellIs" dxfId="13" priority="1" operator="equal">
      <formula>"Extremo"</formula>
    </cfRule>
    <cfRule type="cellIs" dxfId="12" priority="2" operator="equal">
      <formula>"Alto"</formula>
    </cfRule>
    <cfRule type="cellIs" dxfId="11" priority="3" operator="equal">
      <formula>"Moderado"</formula>
    </cfRule>
    <cfRule type="cellIs" dxfId="10" priority="4" operator="equal">
      <formula>"Bajo"</formula>
    </cfRule>
  </conditionalFormatting>
  <conditionalFormatting sqref="AA10:AA25 I10:I25">
    <cfRule type="cellIs" dxfId="9" priority="9" operator="equal">
      <formula>"Muy Baja"</formula>
    </cfRule>
    <cfRule type="cellIs" dxfId="8" priority="10" operator="equal">
      <formula>"Baja"</formula>
    </cfRule>
    <cfRule type="cellIs" dxfId="7" priority="11" operator="equal">
      <formula>"Media"</formula>
    </cfRule>
    <cfRule type="cellIs" dxfId="6" priority="12" operator="equal">
      <formula>"Alta"</formula>
    </cfRule>
    <cfRule type="cellIs" dxfId="5" priority="13" operator="equal">
      <formula>"Muy Alta"</formula>
    </cfRule>
  </conditionalFormatting>
  <conditionalFormatting sqref="AD10:AD25 M10:M25">
    <cfRule type="cellIs" dxfId="4" priority="5" operator="equal">
      <formula>"Catastrófico"</formula>
    </cfRule>
    <cfRule type="cellIs" dxfId="3" priority="6" operator="equal">
      <formula>"Mayor"</formula>
    </cfRule>
    <cfRule type="cellIs" dxfId="2" priority="7" operator="equal">
      <formula>"Menor"</formula>
    </cfRule>
    <cfRule type="cellIs" dxfId="1" priority="8" operator="equal">
      <formula>"Leve"</formula>
    </cfRule>
    <cfRule type="cellIs" dxfId="0" priority="14" operator="equal">
      <formula>"Moderado"</formula>
    </cfRule>
  </conditionalFormatting>
  <dataValidations count="2">
    <dataValidation type="list" allowBlank="1" showInputMessage="1" showErrorMessage="1" sqref="AL10:AL24" xr:uid="{00000000-0002-0000-0800-000000000000}">
      <formula1>"Finalizado,En Curso"</formula1>
    </dataValidation>
    <dataValidation type="list" allowBlank="1" showInputMessage="1" showErrorMessage="1" sqref="AL25" xr:uid="{00000000-0002-0000-0800-000001000000}">
      <formula1>"Finalizado, En Curso"</formula1>
    </dataValidation>
  </dataValidations>
  <pageMargins left="0.70866141732283472" right="0.70866141732283472" top="0.94488188976377963" bottom="0.74803149606299213" header="0.31496062992125984" footer="0.31496062992125984"/>
  <pageSetup paperSize="5" scale="32" orientation="landscape" r:id="rId1"/>
  <headerFooter>
    <oddHeader>&amp;L&amp;G&amp;C&amp;"Montserrat,Negrita"&amp;14&amp;K0070C0
FORMATO MAPA RIESGOS DE CORRUPCIÓN AÑO 2023&amp;R&amp;G</oddHeader>
    <oddFooter>&amp;L&amp;"Montserrat,Normal"
Dirección: Calle 24A No. 59-42 Torre 4 Piso 3 
Centro Empresarial Sarmiento Angulo
Conmutador: (+601) 307 8038
Línea gratuita: 01 8000 119703&amp;"-,Normal"
&amp;C&amp;"Montserrat,Normal"&amp;P de &amp;N
FOR-SIG-121-025
27/07/2023 Versión: 03
&amp;G&amp;R&amp;G</oddFooter>
  </headerFooter>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800-000002000000}">
          <x14:formula1>
            <xm:f>'C:\Users\krivera\OneDrive - Superintendencia de Vigilancia\Documentos - copia\2023\PAAC\MAPAS DE RIESGOS CORRUPCION\[MATRIZ RIESGOS CORRUPCIÓN GESTIÓN DE LA OPERACIÓN ok.xlsx]Hoja2 Formulas'!#REF!</xm:f>
          </x14:formula1>
          <xm:sqref>AG14:AG25 S10:S25 U10:U25 X10:Z25</xm:sqref>
        </x14:dataValidation>
        <x14:dataValidation type="list" allowBlank="1" showInputMessage="1" showErrorMessage="1" xr:uid="{00000000-0002-0000-0800-000008000000}">
          <x14:formula1>
            <xm:f>'C:\Users\krivera\OneDrive - Superintendencia de Vigilancia\Documentos - copia\2023\PAAC\MAPAS DE RIESGOS CORRUPCION\[MATRIZ RIESGOS CORRUPCIÓN GESTIÓN DE LA OPERACIÓN ok.xlsx]Criterios Impacto'!#REF!</xm:f>
          </x14:formula1>
          <xm:sqref>M10:M25</xm:sqref>
        </x14:dataValidation>
        <x14:dataValidation type="list" allowBlank="1" showInputMessage="1" showErrorMessage="1" xr:uid="{00000000-0002-0000-0800-000009000000}">
          <x14:formula1>
            <xm:f>'https://supervigilanciagovco-my.sharepoint.com/personal/krivera_supervigilancia_gov_co/Documents/Documentos - copia/2023/RIESGOS 2023/[MATRIZ RIESGOS CORRUPCIÓN GESTIÓN DE LA OPERACIÓN.xlsx]Hoja1 Formulas'!#REF!</xm:f>
          </x14:formula1>
          <xm:sqref>D10:D13</xm:sqref>
        </x14:dataValidation>
        <x14:dataValidation type="list" allowBlank="1" showInputMessage="1" showErrorMessage="1" xr:uid="{00000000-0002-0000-0800-00000A000000}">
          <x14:formula1>
            <xm:f>'C:\Users\krivera\OneDrive - Superintendencia de Vigilancia\Documentos - copia\2023\PAAC\MAPAS DE RIESGOS CORRUPCION\[MATRIZ RIESGOS CORRUPCIÓN GESTIÓN DE LA OPERACIÓN ok.xlsx]Hoja1 Formulas'!#REF!</xm:f>
          </x14:formula1>
          <xm:sqref>D14:D25</xm:sqref>
        </x14:dataValidation>
        <x14:dataValidation type="list" allowBlank="1" showInputMessage="1" showErrorMessage="1" xr:uid="{00000000-0002-0000-0800-00000B000000}">
          <x14:formula1>
            <xm:f>'C:\Users\krivera\OneDrive - Superintendencia de Vigilancia\Documentos - copia\2023\PAAC\MAPAS DE RIESGOS CORRUPCION\[MATRIZ RIEGOS DE CORRUPCION ALIANAZA INTERINSTITUCIONAL.xlsx]Hoja2 Formulas'!#REF!</xm:f>
          </x14:formula1>
          <xm:sqref>AG10:AG13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 Tatiana Rivera Torres</dc:creator>
  <cp:keywords/>
  <dc:description/>
  <cp:lastModifiedBy>Karol Tatiana Rivera Torres</cp:lastModifiedBy>
  <cp:revision/>
  <dcterms:created xsi:type="dcterms:W3CDTF">2023-07-25T14:00:13Z</dcterms:created>
  <dcterms:modified xsi:type="dcterms:W3CDTF">2023-10-01T02:05:39Z</dcterms:modified>
  <cp:category/>
  <cp:contentStatus/>
</cp:coreProperties>
</file>