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igilanciagovco-my.sharepoint.com/personal/mgarciap_supervigilancia_gov_co/Documents/PLANEACION/DOCUMENTOS/"/>
    </mc:Choice>
  </mc:AlternateContent>
  <bookViews>
    <workbookView xWindow="0" yWindow="0" windowWidth="28800" windowHeight="12000" activeTab="4"/>
  </bookViews>
  <sheets>
    <sheet name="Menu" sheetId="1" r:id="rId1"/>
    <sheet name="Energía" sheetId="4" r:id="rId2"/>
    <sheet name="Agua" sheetId="5" r:id="rId3"/>
    <sheet name="Papel" sheetId="3" r:id="rId4"/>
    <sheet name="Residuos Solidos" sheetId="6" r:id="rId5"/>
    <sheet name="Residuos Peligrosos" sheetId="7" r:id="rId6"/>
    <sheet name="Datos" sheetId="8" r:id="rId7"/>
  </sheets>
  <externalReferences>
    <externalReference r:id="rId8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7" l="1"/>
  <c r="H47" i="7"/>
  <c r="N45" i="7"/>
  <c r="M45" i="7"/>
  <c r="L45" i="7"/>
  <c r="K45" i="7"/>
  <c r="J45" i="7"/>
  <c r="I45" i="7"/>
  <c r="H45" i="7"/>
  <c r="G45" i="7"/>
  <c r="F45" i="7"/>
  <c r="E45" i="7"/>
  <c r="D45" i="7"/>
  <c r="C45" i="7"/>
  <c r="N44" i="7"/>
  <c r="N47" i="7"/>
  <c r="M44" i="7"/>
  <c r="M47" i="7"/>
  <c r="L44" i="7"/>
  <c r="L47" i="7"/>
  <c r="K44" i="7"/>
  <c r="K47" i="7"/>
  <c r="J44" i="7"/>
  <c r="J47" i="7"/>
  <c r="I44" i="7"/>
  <c r="I47" i="7"/>
  <c r="H44" i="7"/>
  <c r="G44" i="7"/>
  <c r="G47" i="7" s="1"/>
  <c r="L48" i="7" s="1"/>
  <c r="F44" i="7"/>
  <c r="F47" i="7" s="1"/>
  <c r="E44" i="7"/>
  <c r="E47" i="7" s="1"/>
  <c r="J48" i="7" s="1"/>
  <c r="D44" i="7"/>
  <c r="D47" i="7"/>
  <c r="I48" i="7" s="1"/>
  <c r="C44" i="7"/>
  <c r="C47" i="7"/>
  <c r="N36" i="7"/>
  <c r="N39" i="7" s="1"/>
  <c r="M36" i="7"/>
  <c r="L36" i="7"/>
  <c r="K36" i="7"/>
  <c r="J36" i="7"/>
  <c r="I36" i="7"/>
  <c r="H36" i="7"/>
  <c r="G36" i="7"/>
  <c r="F36" i="7"/>
  <c r="F39" i="7" s="1"/>
  <c r="E36" i="7"/>
  <c r="D36" i="7"/>
  <c r="D39" i="7" s="1"/>
  <c r="C36" i="7"/>
  <c r="N11" i="7"/>
  <c r="M11" i="7"/>
  <c r="L11" i="7"/>
  <c r="K11" i="7"/>
  <c r="J11" i="7"/>
  <c r="I11" i="7"/>
  <c r="H11" i="7"/>
  <c r="G11" i="7"/>
  <c r="F11" i="7"/>
  <c r="E11" i="7"/>
  <c r="D11" i="7"/>
  <c r="C11" i="7"/>
  <c r="C14" i="7" s="1"/>
  <c r="C24" i="6"/>
  <c r="O35" i="6"/>
  <c r="O36" i="6" s="1"/>
  <c r="N35" i="6"/>
  <c r="N36" i="6" s="1"/>
  <c r="M35" i="6"/>
  <c r="M36" i="6" s="1"/>
  <c r="L35" i="6"/>
  <c r="L36" i="6" s="1"/>
  <c r="K35" i="6"/>
  <c r="K36" i="6" s="1"/>
  <c r="J35" i="6"/>
  <c r="I35" i="6"/>
  <c r="I36" i="6"/>
  <c r="H35" i="6"/>
  <c r="G35" i="6"/>
  <c r="G36" i="6" s="1"/>
  <c r="F35" i="6"/>
  <c r="E35" i="6"/>
  <c r="E36" i="6" s="1"/>
  <c r="D35" i="6"/>
  <c r="D37" i="6"/>
  <c r="E37" i="6" s="1"/>
  <c r="F37" i="6" s="1"/>
  <c r="G37" i="6" s="1"/>
  <c r="H37" i="6" s="1"/>
  <c r="I37" i="6" s="1"/>
  <c r="O31" i="6"/>
  <c r="N31" i="6"/>
  <c r="M31" i="6"/>
  <c r="L31" i="6"/>
  <c r="K31" i="6"/>
  <c r="J31" i="6"/>
  <c r="I31" i="6"/>
  <c r="H31" i="6"/>
  <c r="G31" i="6"/>
  <c r="F31" i="6"/>
  <c r="F36" i="6" s="1"/>
  <c r="E31" i="6"/>
  <c r="D31" i="6"/>
  <c r="D33" i="6" s="1"/>
  <c r="C7" i="6"/>
  <c r="D13" i="4"/>
  <c r="D14" i="6"/>
  <c r="E14" i="6"/>
  <c r="F14" i="6"/>
  <c r="I15" i="7"/>
  <c r="B7" i="7"/>
  <c r="D20" i="7"/>
  <c r="D22" i="7"/>
  <c r="E20" i="7"/>
  <c r="F20" i="7"/>
  <c r="G20" i="7"/>
  <c r="H20" i="7"/>
  <c r="I20" i="7"/>
  <c r="J20" i="7"/>
  <c r="K20" i="7"/>
  <c r="L20" i="7"/>
  <c r="M20" i="7"/>
  <c r="N20" i="7"/>
  <c r="C20" i="7"/>
  <c r="D19" i="7"/>
  <c r="E19" i="7"/>
  <c r="E22" i="7" s="1"/>
  <c r="F19" i="7"/>
  <c r="G19" i="7"/>
  <c r="H19" i="7"/>
  <c r="I19" i="7"/>
  <c r="I22" i="7" s="1"/>
  <c r="J19" i="7"/>
  <c r="K19" i="7"/>
  <c r="L19" i="7"/>
  <c r="M19" i="7"/>
  <c r="M22" i="7" s="1"/>
  <c r="N19" i="7"/>
  <c r="N22" i="7" s="1"/>
  <c r="C19" i="7"/>
  <c r="C22" i="7" s="1"/>
  <c r="F22" i="7"/>
  <c r="G22" i="7"/>
  <c r="L22" i="7"/>
  <c r="H22" i="7"/>
  <c r="J22" i="7"/>
  <c r="K22" i="7"/>
  <c r="O14" i="6"/>
  <c r="N14" i="6"/>
  <c r="M14" i="6"/>
  <c r="L14" i="6"/>
  <c r="K14" i="6"/>
  <c r="J14" i="6"/>
  <c r="I14" i="6"/>
  <c r="H14" i="6"/>
  <c r="G14" i="6"/>
  <c r="D18" i="6"/>
  <c r="O13" i="5"/>
  <c r="N13" i="5"/>
  <c r="M13" i="5"/>
  <c r="L13" i="5"/>
  <c r="K13" i="5"/>
  <c r="J13" i="5"/>
  <c r="I13" i="5"/>
  <c r="H13" i="5"/>
  <c r="G13" i="5"/>
  <c r="F13" i="5"/>
  <c r="E13" i="5"/>
  <c r="D13" i="5"/>
  <c r="O13" i="3"/>
  <c r="N13" i="3"/>
  <c r="M13" i="3"/>
  <c r="L13" i="3"/>
  <c r="K13" i="3"/>
  <c r="J13" i="3"/>
  <c r="I13" i="3"/>
  <c r="H13" i="3"/>
  <c r="G13" i="3"/>
  <c r="F13" i="3"/>
  <c r="E13" i="3"/>
  <c r="D13" i="3"/>
  <c r="G25" i="5"/>
  <c r="F25" i="5"/>
  <c r="E25" i="5"/>
  <c r="D25" i="5"/>
  <c r="C16" i="5"/>
  <c r="C15" i="5"/>
  <c r="C14" i="5"/>
  <c r="C11" i="5"/>
  <c r="C10" i="5"/>
  <c r="C9" i="5"/>
  <c r="C16" i="3"/>
  <c r="C15" i="3"/>
  <c r="C14" i="3"/>
  <c r="C11" i="3"/>
  <c r="C10" i="3"/>
  <c r="C9" i="3"/>
  <c r="F7" i="8"/>
  <c r="D7" i="8"/>
  <c r="G7" i="8" s="1"/>
  <c r="F6" i="8"/>
  <c r="D6" i="8"/>
  <c r="G6" i="8"/>
  <c r="F5" i="8"/>
  <c r="G5" i="8"/>
  <c r="D5" i="8"/>
  <c r="G20" i="8"/>
  <c r="K39" i="7" s="1"/>
  <c r="J15" i="5"/>
  <c r="G18" i="8"/>
  <c r="C9" i="4"/>
  <c r="C10" i="4"/>
  <c r="C11" i="4"/>
  <c r="C16" i="4"/>
  <c r="C15" i="4"/>
  <c r="C14" i="4"/>
  <c r="G33" i="8"/>
  <c r="G27" i="8"/>
  <c r="N14" i="4" s="1"/>
  <c r="M14" i="5"/>
  <c r="G21" i="8"/>
  <c r="O15" i="4" s="1"/>
  <c r="L39" i="7"/>
  <c r="O15" i="3"/>
  <c r="G15" i="8"/>
  <c r="M18" i="5" s="1" a="1"/>
  <c r="M18" i="5" s="1"/>
  <c r="G24" i="5" s="1"/>
  <c r="N16" i="5"/>
  <c r="D29" i="8"/>
  <c r="D23" i="8"/>
  <c r="D11" i="8"/>
  <c r="D17" i="8"/>
  <c r="G32" i="8"/>
  <c r="G31" i="8"/>
  <c r="G30" i="8"/>
  <c r="G26" i="8"/>
  <c r="K14" i="4" s="1"/>
  <c r="G25" i="8"/>
  <c r="I14" i="3" s="1"/>
  <c r="G24" i="8"/>
  <c r="F14" i="5" s="1"/>
  <c r="G19" i="8"/>
  <c r="H39" i="7" s="1"/>
  <c r="I15" i="3"/>
  <c r="E9" i="8"/>
  <c r="E8" i="8"/>
  <c r="C13" i="3" s="1"/>
  <c r="E7" i="8"/>
  <c r="E6" i="8"/>
  <c r="E5" i="8"/>
  <c r="G25" i="3"/>
  <c r="F25" i="3"/>
  <c r="E25" i="3"/>
  <c r="D25" i="3"/>
  <c r="I13" i="4"/>
  <c r="H13" i="4"/>
  <c r="M18" i="4"/>
  <c r="G22" i="4" s="1"/>
  <c r="N16" i="4"/>
  <c r="G14" i="8"/>
  <c r="L16" i="4"/>
  <c r="G13" i="8"/>
  <c r="F14" i="7"/>
  <c r="G18" i="3"/>
  <c r="E24" i="3"/>
  <c r="I16" i="3"/>
  <c r="G12" i="8"/>
  <c r="D14" i="7" s="1"/>
  <c r="F16" i="4"/>
  <c r="M19" i="4"/>
  <c r="G23" i="4" s="1"/>
  <c r="J19" i="4"/>
  <c r="F23" i="4" s="1"/>
  <c r="G19" i="4"/>
  <c r="E23" i="4" s="1"/>
  <c r="D19" i="4"/>
  <c r="D23" i="4" s="1"/>
  <c r="E13" i="4"/>
  <c r="F13" i="4"/>
  <c r="G13" i="4"/>
  <c r="J13" i="4"/>
  <c r="K13" i="4"/>
  <c r="L13" i="4"/>
  <c r="M13" i="4"/>
  <c r="N13" i="4"/>
  <c r="O13" i="4"/>
  <c r="O18" i="6"/>
  <c r="N18" i="6"/>
  <c r="N19" i="6" s="1"/>
  <c r="M18" i="6"/>
  <c r="M19" i="6" s="1"/>
  <c r="L18" i="6"/>
  <c r="L19" i="6" s="1"/>
  <c r="K18" i="6"/>
  <c r="K19" i="6" s="1"/>
  <c r="J18" i="6"/>
  <c r="J19" i="6" s="1"/>
  <c r="I18" i="6"/>
  <c r="I19" i="6" s="1"/>
  <c r="H18" i="6"/>
  <c r="H19" i="6" s="1"/>
  <c r="G18" i="6"/>
  <c r="F18" i="6"/>
  <c r="E18" i="6"/>
  <c r="F20" i="6"/>
  <c r="G20" i="6" s="1"/>
  <c r="H20" i="6" s="1"/>
  <c r="I20" i="6" s="1"/>
  <c r="J20" i="6" s="1"/>
  <c r="K20" i="6" s="1"/>
  <c r="L20" i="6" s="1"/>
  <c r="M20" i="6" s="1"/>
  <c r="N20" i="6" s="1"/>
  <c r="O20" i="6" s="1"/>
  <c r="H15" i="4"/>
  <c r="J15" i="3"/>
  <c r="N16" i="3"/>
  <c r="K15" i="5"/>
  <c r="M16" i="4"/>
  <c r="N14" i="3"/>
  <c r="G16" i="3"/>
  <c r="G14" i="5"/>
  <c r="H16" i="4"/>
  <c r="J15" i="4"/>
  <c r="O14" i="3"/>
  <c r="M15" i="5"/>
  <c r="I16" i="5"/>
  <c r="M14" i="4"/>
  <c r="C13" i="5"/>
  <c r="N15" i="5"/>
  <c r="J16" i="5"/>
  <c r="D18" i="5"/>
  <c r="D24" i="5" s="1"/>
  <c r="O14" i="4"/>
  <c r="L15" i="4"/>
  <c r="O15" i="5"/>
  <c r="K14" i="5"/>
  <c r="D14" i="5"/>
  <c r="E16" i="5"/>
  <c r="D18" i="3"/>
  <c r="D24" i="3" s="1"/>
  <c r="E16" i="3"/>
  <c r="D20" i="6"/>
  <c r="E20" i="6" s="1"/>
  <c r="L23" i="7"/>
  <c r="K23" i="7"/>
  <c r="N15" i="3"/>
  <c r="M15" i="4"/>
  <c r="K14" i="3"/>
  <c r="M15" i="3"/>
  <c r="G15" i="4"/>
  <c r="G18" i="5"/>
  <c r="E24" i="5" s="1"/>
  <c r="D14" i="4"/>
  <c r="N15" i="4"/>
  <c r="J14" i="4"/>
  <c r="G16" i="4"/>
  <c r="G16" i="5"/>
  <c r="I15" i="5"/>
  <c r="H16" i="5"/>
  <c r="E15" i="4"/>
  <c r="I15" i="4"/>
  <c r="K48" i="7"/>
  <c r="N48" i="7"/>
  <c r="M48" i="7"/>
  <c r="I40" i="7"/>
  <c r="C15" i="7"/>
  <c r="J33" i="6"/>
  <c r="J36" i="6"/>
  <c r="J37" i="6"/>
  <c r="K37" i="6" s="1"/>
  <c r="L37" i="6" s="1"/>
  <c r="M37" i="6" s="1"/>
  <c r="N37" i="6" s="1"/>
  <c r="O37" i="6" s="1"/>
  <c r="G33" i="6"/>
  <c r="D36" i="6"/>
  <c r="H36" i="6"/>
  <c r="F19" i="6"/>
  <c r="O19" i="6"/>
  <c r="D19" i="6"/>
  <c r="G16" i="6"/>
  <c r="E45" i="6"/>
  <c r="D16" i="6"/>
  <c r="D45" i="6"/>
  <c r="G19" i="6"/>
  <c r="J16" i="6"/>
  <c r="F45" i="6" s="1"/>
  <c r="E19" i="6"/>
  <c r="L16" i="3"/>
  <c r="D15" i="5"/>
  <c r="F15" i="4"/>
  <c r="K14" i="7"/>
  <c r="C13" i="4"/>
  <c r="G14" i="7"/>
  <c r="E39" i="7"/>
  <c r="M39" i="7"/>
  <c r="M14" i="7"/>
  <c r="E15" i="3"/>
  <c r="H14" i="7"/>
  <c r="G39" i="7"/>
  <c r="D14" i="3"/>
  <c r="L16" i="5"/>
  <c r="K16" i="5"/>
  <c r="G18" i="4"/>
  <c r="E22" i="4" s="1"/>
  <c r="H16" i="3"/>
  <c r="D16" i="5"/>
  <c r="F15" i="5"/>
  <c r="H14" i="5"/>
  <c r="O14" i="5"/>
  <c r="J16" i="4"/>
  <c r="M14" i="3"/>
  <c r="I16" i="4"/>
  <c r="N14" i="7"/>
  <c r="D15" i="3"/>
  <c r="J14" i="7"/>
  <c r="K16" i="4"/>
  <c r="E14" i="5"/>
  <c r="E15" i="5"/>
  <c r="I14" i="7"/>
  <c r="I39" i="7"/>
  <c r="D15" i="4"/>
  <c r="J16" i="3"/>
  <c r="K16" i="3"/>
  <c r="H14" i="3"/>
  <c r="F14" i="3"/>
  <c r="G14" i="4"/>
  <c r="E14" i="7"/>
  <c r="J39" i="7"/>
  <c r="J18" i="4"/>
  <c r="F22" i="4" s="1"/>
  <c r="H14" i="4"/>
  <c r="J18" i="5" a="1"/>
  <c r="J18" i="5" s="1"/>
  <c r="F24" i="5" s="1"/>
  <c r="J18" i="3" a="1"/>
  <c r="J18" i="3"/>
  <c r="F24" i="3" s="1"/>
  <c r="C39" i="7"/>
  <c r="F14" i="4"/>
  <c r="F15" i="3"/>
  <c r="C40" i="7" l="1"/>
  <c r="H48" i="7"/>
  <c r="E23" i="7"/>
  <c r="M16" i="6"/>
  <c r="G45" i="6" s="1"/>
  <c r="C23" i="7"/>
  <c r="D23" i="7"/>
  <c r="H23" i="7"/>
  <c r="N23" i="7"/>
  <c r="M23" i="7"/>
  <c r="I23" i="7"/>
  <c r="J23" i="7"/>
  <c r="M33" i="6"/>
  <c r="F23" i="7"/>
  <c r="G15" i="5"/>
  <c r="L14" i="3"/>
  <c r="H15" i="5"/>
  <c r="H15" i="3"/>
  <c r="E14" i="3"/>
  <c r="J14" i="3"/>
  <c r="J14" i="5"/>
  <c r="L14" i="4"/>
  <c r="M16" i="3"/>
  <c r="M16" i="5"/>
  <c r="L14" i="5"/>
  <c r="D16" i="3"/>
  <c r="G15" i="3"/>
  <c r="D18" i="4"/>
  <c r="D22" i="4" s="1"/>
  <c r="I14" i="5"/>
  <c r="K15" i="4"/>
  <c r="L15" i="3"/>
  <c r="G14" i="3"/>
  <c r="E16" i="4"/>
  <c r="L15" i="5"/>
  <c r="O16" i="3"/>
  <c r="K15" i="3"/>
  <c r="E14" i="4"/>
  <c r="O16" i="5"/>
  <c r="N14" i="5"/>
  <c r="F16" i="3"/>
  <c r="D16" i="4"/>
  <c r="I14" i="4"/>
  <c r="F16" i="5"/>
  <c r="O16" i="4"/>
  <c r="M18" i="3" a="1"/>
  <c r="M18" i="3" s="1"/>
  <c r="G24" i="3" s="1"/>
  <c r="L14" i="7"/>
  <c r="G23" i="7"/>
</calcChain>
</file>

<file path=xl/comments1.xml><?xml version="1.0" encoding="utf-8"?>
<comments xmlns="http://schemas.openxmlformats.org/spreadsheetml/2006/main">
  <authors>
    <author>Sharon Qu</author>
  </authors>
  <commentList>
    <comment ref="B28" authorId="0" shapeId="0">
      <text>
        <r>
          <rPr>
            <sz val="11"/>
            <color indexed="81"/>
            <rFont val="Tahoma"/>
            <family val="2"/>
          </rPr>
          <t xml:space="preserve">1/4 de aceite: 0,946 litros
1 Gl: 4/4 de aceite  
1 gl= 3,78 litros
1  litro de aceite = 0,885 kg
</t>
        </r>
        <r>
          <rPr>
            <b/>
            <sz val="11"/>
            <color indexed="81"/>
            <rFont val="Tahoma"/>
            <family val="2"/>
          </rPr>
          <t>formula:</t>
        </r>
        <r>
          <rPr>
            <sz val="11"/>
            <color indexed="81"/>
            <rFont val="Tahoma"/>
            <family val="2"/>
          </rPr>
          <t xml:space="preserve">
/4 de aceite motor x 0,946 litros: xx litros
 litros/ 1gl/litros= gal
litros x 1litro/kg = kg 
</t>
        </r>
      </text>
    </comment>
    <comment ref="B53" authorId="0" shapeId="0">
      <text>
        <r>
          <rPr>
            <sz val="11"/>
            <color indexed="81"/>
            <rFont val="Tahoma"/>
            <family val="2"/>
          </rPr>
          <t xml:space="preserve">1/4 de aceite: 0,946 litros
1 Gl: 4/4 de aceite  
1 gl= 3,78 litros
1  litro de aceite = 0,885 kg
</t>
        </r>
        <r>
          <rPr>
            <b/>
            <sz val="11"/>
            <color indexed="81"/>
            <rFont val="Tahoma"/>
            <family val="2"/>
          </rPr>
          <t>formula:</t>
        </r>
        <r>
          <rPr>
            <sz val="11"/>
            <color indexed="81"/>
            <rFont val="Tahoma"/>
            <family val="2"/>
          </rPr>
          <t xml:space="preserve">
/4 de aceite motor x 0,946 litros: xx litros
 litros/ 1gl/litros= gal
litros x 1litro/kg = kg 
</t>
        </r>
      </text>
    </comment>
  </commentList>
</comments>
</file>

<file path=xl/sharedStrings.xml><?xml version="1.0" encoding="utf-8"?>
<sst xmlns="http://schemas.openxmlformats.org/spreadsheetml/2006/main" count="310" uniqueCount="89">
  <si>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</si>
  <si>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</si>
  <si>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</si>
  <si>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</si>
  <si>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</si>
  <si>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</si>
  <si>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</si>
  <si>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</si>
  <si>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</si>
  <si>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</si>
  <si>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</si>
  <si>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</si>
  <si>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Meta</t>
  </si>
  <si>
    <t>Nº Contratistas y Funcionarios</t>
  </si>
  <si>
    <t>Año</t>
  </si>
  <si>
    <t>% De asistensia</t>
  </si>
  <si>
    <t>Total Contratistas y Funcionarios</t>
  </si>
  <si>
    <t xml:space="preserve">CONSUMOS DE HOJAS DE PAPEL TOTAL </t>
  </si>
  <si>
    <t>Plástico</t>
  </si>
  <si>
    <t>Papel</t>
  </si>
  <si>
    <t>Cartón</t>
  </si>
  <si>
    <t>Vidrio</t>
  </si>
  <si>
    <t>Ordinarios</t>
  </si>
  <si>
    <t>TOTAL</t>
  </si>
  <si>
    <t>META</t>
  </si>
  <si>
    <t>Proveedores Generadores de Residuos Peligrosos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</si>
  <si>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</si>
  <si>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</si>
  <si>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</si>
  <si>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</si>
  <si>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</si>
  <si>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</si>
  <si>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</si>
  <si>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</si>
  <si>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</si>
  <si>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</si>
  <si>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</si>
  <si>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</si>
  <si>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Solution Copy</t>
  </si>
  <si>
    <t>HYUNDAUTOS</t>
  </si>
  <si>
    <t xml:space="preserve">TOTAL </t>
  </si>
  <si>
    <t>Generación RESPEL Per-Cápita</t>
  </si>
  <si>
    <t>https://www.ehowenespanol.com/comparacion-del-peso-del-agua-del-aceite-automovil-tip_293739/</t>
  </si>
  <si>
    <t>Peso del aceite</t>
  </si>
  <si>
    <t>Peso filtro</t>
  </si>
  <si>
    <t xml:space="preserve">Indicaor Generación de Respel </t>
  </si>
  <si>
    <t>3,2 kg/Galon</t>
  </si>
  <si>
    <t>0,355kg</t>
  </si>
  <si>
    <t>CALCULO MEDIA MOVIL 2022</t>
  </si>
  <si>
    <t>MESES</t>
  </si>
  <si>
    <t>ACEITES Y FILTROS USADOS</t>
  </si>
  <si>
    <t>TONER KG/MES</t>
  </si>
  <si>
    <t>LUMINARIAS Y OTROS RESIDUOS PELIGROSOS</t>
  </si>
  <si>
    <t>TOTAL RESPEL KG/MES</t>
  </si>
  <si>
    <t>MEDIA MOVIL ULTIMOS 6 MESES</t>
  </si>
  <si>
    <t>NA</t>
  </si>
  <si>
    <t xml:space="preserve"> 1ER TRIMESTRE</t>
  </si>
  <si>
    <t>2DO TRIMESTRE</t>
  </si>
  <si>
    <t>3ER TRIMESTRE</t>
  </si>
  <si>
    <t>4TO TRIMESTRE</t>
  </si>
  <si>
    <t>No contratista y funcionarios</t>
  </si>
  <si>
    <t xml:space="preserve">% de asistencia </t>
  </si>
  <si>
    <t>Total Contratista y Funcionarios</t>
  </si>
  <si>
    <t>1er trimestre</t>
  </si>
  <si>
    <t>2do trimestre</t>
  </si>
  <si>
    <t>3er trimestre</t>
  </si>
  <si>
    <t>4to trimestre</t>
  </si>
  <si>
    <t>kWh/persona</t>
  </si>
  <si>
    <t>CONSUMOS DE ENERGIA TOTAL  kWh</t>
  </si>
  <si>
    <t>Hojas/persona</t>
  </si>
  <si>
    <t>INDICADORES</t>
  </si>
  <si>
    <t>Año actual</t>
  </si>
  <si>
    <t>Litros/persona</t>
  </si>
  <si>
    <t>INFORMACIÓN  DE TOYOTA PRADO  PLACA 0CJ899</t>
  </si>
  <si>
    <t>Peso de Aceite (kg)</t>
  </si>
  <si>
    <t>Peso Filtro (kg)</t>
  </si>
  <si>
    <t>Bateria
MAC 271000MC-271150MC</t>
  </si>
  <si>
    <t xml:space="preserve">1/4 de aceite de motor: 946 ml
946ml=0,946 litros
1Gl= 4/4 de aceite= 3,78 litros
1 Gl = 3,78 litros
1 litro de aceite = 0,885 kg
</t>
  </si>
  <si>
    <t>Aire</t>
  </si>
  <si>
    <t>Aceite</t>
  </si>
  <si>
    <t>Combustible
(0,5 lb)</t>
  </si>
  <si>
    <t>% aprovechable mensual</t>
  </si>
  <si>
    <t>Acumulado residuos aprovechables (kG)</t>
  </si>
  <si>
    <t>Total residuos aprovechables (Kg)</t>
  </si>
  <si>
    <t>% aprovechable</t>
  </si>
  <si>
    <t>Indicador Ambiental %</t>
  </si>
  <si>
    <t xml:space="preserve">Nota: Las hojas están protegidas para no borrar o modificar por error las formulas. (japma0411)
Se debe ingresar la información de cada año en la hoja de datos y los valores de cada uno de los meses en cada hoja. </t>
  </si>
  <si>
    <t>Combustible (0,5 lb)</t>
  </si>
  <si>
    <t>Por favor llenar los datos de las casillas rosadas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</si>
</sst>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_);_(* \(#,##0\);_(* &quot;-&quot;_);_(@_)"/>
    <numFmt numFmtId="165" formatCode="0.0"/>
    <numFmt numFmtId="166" formatCode="_-* #,##0.00_-;\-* #,##0.00_-;_-* &quot;-&quot;_-;_-@_-"/>
  </numFmts>
  <fonts count="42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Montserrat"/>
    </font>
    <font>
      <sz val="12"/>
      <color theme="1" tint="0.34998626667073579"/>
      <name val="Montserrat"/>
    </font>
    <font>
      <sz val="11"/>
      <color theme="1"/>
      <name val="Montserrat"/>
    </font>
    <font>
      <sz val="12"/>
      <color theme="1"/>
      <name val="Monserrat"/>
    </font>
    <font>
      <sz val="12"/>
      <color rgb="FFFF0000"/>
      <name val="Monserrat"/>
    </font>
    <font>
      <i/>
      <sz val="12"/>
      <color theme="1"/>
      <name val="Monserrat"/>
    </font>
    <font>
      <b/>
      <sz val="12"/>
      <color rgb="FFFFFFFF"/>
      <name val="Monserrat"/>
    </font>
    <font>
      <sz val="12"/>
      <color theme="7"/>
      <name val="Monserrat"/>
    </font>
    <font>
      <u/>
      <sz val="12"/>
      <color theme="10"/>
      <name val="Montserrat"/>
    </font>
    <font>
      <b/>
      <sz val="12"/>
      <color theme="1"/>
      <name val="Montserrat"/>
    </font>
    <font>
      <sz val="12"/>
      <color rgb="FF000000"/>
      <name val="Montserrat"/>
    </font>
    <font>
      <sz val="13"/>
      <color theme="5" tint="-0.249977111117893"/>
      <name val="Montserrat"/>
    </font>
    <font>
      <i/>
      <sz val="16"/>
      <color theme="1" tint="0.34998626667073579"/>
      <name val="Montserrat"/>
    </font>
    <font>
      <i/>
      <sz val="12"/>
      <color theme="1"/>
      <name val="Montserrat"/>
    </font>
    <font>
      <b/>
      <sz val="12"/>
      <color theme="3" tint="0.39997558519241921"/>
      <name val="Montserrat"/>
    </font>
    <font>
      <b/>
      <sz val="12"/>
      <color theme="9" tint="-0.249977111117893"/>
      <name val="Montserrat"/>
    </font>
    <font>
      <b/>
      <sz val="12"/>
      <color theme="7" tint="-0.249977111117893"/>
      <name val="Montserrat"/>
    </font>
    <font>
      <sz val="24"/>
      <color rgb="FFFF0000"/>
      <name val="Montserrat"/>
    </font>
    <font>
      <sz val="12"/>
      <color theme="5" tint="-0.249977111117893"/>
      <name val="Montserrat"/>
    </font>
    <font>
      <b/>
      <sz val="12"/>
      <color theme="5" tint="-0.249977111117893"/>
      <name val="Montserrat"/>
    </font>
    <font>
      <b/>
      <sz val="12"/>
      <color rgb="FFC00000"/>
      <name val="Montserrat"/>
    </font>
    <font>
      <sz val="12"/>
      <color rgb="FFC00000"/>
      <name val="Montserrat"/>
    </font>
    <font>
      <sz val="12"/>
      <color theme="4" tint="-0.249977111117893"/>
      <name val="Monserrat"/>
    </font>
    <font>
      <sz val="12"/>
      <color theme="2" tint="-0.499984740745262"/>
      <name val="Monserrat"/>
    </font>
    <font>
      <sz val="12"/>
      <color rgb="FFAB7942"/>
      <name val="Monserrat"/>
    </font>
    <font>
      <sz val="12"/>
      <color rgb="FFFF40FF"/>
      <name val="Monserrat"/>
    </font>
    <font>
      <sz val="12"/>
      <color theme="9" tint="-0.249977111117893"/>
      <name val="Monserrat"/>
    </font>
    <font>
      <b/>
      <sz val="24"/>
      <color theme="1"/>
      <name val="Montserrat"/>
    </font>
    <font>
      <sz val="10"/>
      <color theme="5" tint="-0.249977111117893"/>
      <name val="Montserrat"/>
    </font>
    <font>
      <sz val="14"/>
      <color rgb="FFC00000"/>
      <name val="Montserrat"/>
    </font>
    <font>
      <b/>
      <sz val="8"/>
      <color theme="5" tint="-0.249977111117893"/>
      <name val="Montserrat"/>
    </font>
    <font>
      <sz val="10"/>
      <color rgb="FFC00000"/>
      <name val="Montserrat"/>
    </font>
    <font>
      <b/>
      <sz val="16"/>
      <color theme="0"/>
      <name val="Montserrat"/>
    </font>
    <font>
      <b/>
      <sz val="20"/>
      <color theme="1"/>
      <name val="Montserrat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slantDashDot">
        <color theme="0" tint="-4.9989318521683403E-2"/>
      </top>
      <bottom/>
      <diagonal/>
    </border>
    <border>
      <left style="slantDashDot">
        <color theme="0" tint="-4.9989318521683403E-2"/>
      </left>
      <right style="slantDashDot">
        <color theme="0" tint="-4.9989318521683403E-2"/>
      </right>
      <top/>
      <bottom style="slantDashDot">
        <color theme="0" tint="-4.9989318521683403E-2"/>
      </bottom>
      <diagonal/>
    </border>
    <border>
      <left style="slantDashDot">
        <color theme="0" tint="-4.9989318521683403E-2"/>
      </left>
      <right style="slantDashDot">
        <color theme="0" tint="-4.9989318521683403E-2"/>
      </right>
      <top style="slantDashDot">
        <color theme="0" tint="-4.9989318521683403E-2"/>
      </top>
      <bottom style="slantDashDot">
        <color theme="0" tint="-4.9989318521683403E-2"/>
      </bottom>
      <diagonal/>
    </border>
    <border>
      <left/>
      <right style="slantDashDot">
        <color theme="0" tint="-4.9989318521683403E-2"/>
      </right>
      <top/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59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/>
    <xf numFmtId="2" fontId="8" fillId="0" borderId="0" xfId="0" applyNumberFormat="1" applyFont="1"/>
    <xf numFmtId="3" fontId="8" fillId="0" borderId="0" xfId="0" applyNumberFormat="1" applyFont="1"/>
    <xf numFmtId="2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9" fontId="8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8" fillId="0" borderId="32" xfId="0" applyFont="1" applyBorder="1"/>
    <xf numFmtId="0" fontId="10" fillId="0" borderId="0" xfId="0" applyFont="1"/>
    <xf numFmtId="165" fontId="8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3" fillId="0" borderId="0" xfId="0" applyFont="1"/>
    <xf numFmtId="0" fontId="11" fillId="0" borderId="33" xfId="0" applyFont="1" applyBorder="1"/>
    <xf numFmtId="0" fontId="11" fillId="0" borderId="34" xfId="0" applyFont="1" applyBorder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1" applyFont="1"/>
    <xf numFmtId="0" fontId="1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18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3" fontId="8" fillId="4" borderId="1" xfId="0" applyNumberFormat="1" applyFont="1" applyFill="1" applyBorder="1" applyAlignment="1">
      <alignment horizontal="center"/>
    </xf>
    <xf numFmtId="3" fontId="8" fillId="5" borderId="1" xfId="0" applyNumberFormat="1" applyFont="1" applyFill="1" applyBorder="1" applyAlignment="1">
      <alignment horizontal="center"/>
    </xf>
    <xf numFmtId="3" fontId="8" fillId="6" borderId="1" xfId="0" applyNumberFormat="1" applyFont="1" applyFill="1" applyBorder="1" applyAlignment="1">
      <alignment horizontal="center"/>
    </xf>
    <xf numFmtId="3" fontId="8" fillId="7" borderId="1" xfId="0" applyNumberFormat="1" applyFont="1" applyFill="1" applyBorder="1" applyAlignment="1">
      <alignment horizontal="center"/>
    </xf>
    <xf numFmtId="0" fontId="8" fillId="0" borderId="2" xfId="0" applyFont="1" applyBorder="1"/>
    <xf numFmtId="0" fontId="19" fillId="3" borderId="3" xfId="0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3" fontId="8" fillId="4" borderId="3" xfId="0" applyNumberFormat="1" applyFont="1" applyFill="1" applyBorder="1" applyAlignment="1">
      <alignment horizontal="center"/>
    </xf>
    <xf numFmtId="0" fontId="8" fillId="0" borderId="0" xfId="0" applyFont="1" applyBorder="1"/>
    <xf numFmtId="3" fontId="8" fillId="7" borderId="3" xfId="0" applyNumberFormat="1" applyFont="1" applyFill="1" applyBorder="1" applyAlignment="1">
      <alignment horizontal="center"/>
    </xf>
    <xf numFmtId="3" fontId="8" fillId="6" borderId="3" xfId="0" applyNumberFormat="1" applyFont="1" applyFill="1" applyBorder="1" applyAlignment="1">
      <alignment horizontal="center"/>
    </xf>
    <xf numFmtId="3" fontId="8" fillId="5" borderId="3" xfId="0" applyNumberFormat="1" applyFont="1" applyFill="1" applyBorder="1" applyAlignment="1">
      <alignment horizontal="center"/>
    </xf>
    <xf numFmtId="3" fontId="8" fillId="5" borderId="4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2" fontId="9" fillId="0" borderId="3" xfId="0" applyNumberFormat="1" applyFont="1" applyBorder="1" applyAlignment="1">
      <alignment horizontal="center" vertical="center"/>
    </xf>
    <xf numFmtId="0" fontId="20" fillId="0" borderId="0" xfId="0" applyFont="1" applyAlignment="1">
      <alignment vertical="top"/>
    </xf>
    <xf numFmtId="2" fontId="9" fillId="0" borderId="2" xfId="0" applyNumberFormat="1" applyFont="1" applyBorder="1" applyAlignment="1">
      <alignment horizontal="center" vertical="center"/>
    </xf>
    <xf numFmtId="0" fontId="8" fillId="0" borderId="3" xfId="0" applyFont="1" applyBorder="1"/>
    <xf numFmtId="0" fontId="8" fillId="0" borderId="4" xfId="0" applyFont="1" applyBorder="1"/>
    <xf numFmtId="0" fontId="19" fillId="3" borderId="2" xfId="0" applyFont="1" applyFill="1" applyBorder="1" applyAlignment="1">
      <alignment horizont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0" fontId="21" fillId="0" borderId="0" xfId="0" applyFont="1" applyAlignment="1">
      <alignment wrapText="1"/>
    </xf>
    <xf numFmtId="0" fontId="8" fillId="0" borderId="5" xfId="0" applyFont="1" applyBorder="1"/>
    <xf numFmtId="0" fontId="8" fillId="0" borderId="6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17" fillId="8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9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/>
    <xf numFmtId="0" fontId="17" fillId="3" borderId="1" xfId="0" applyFont="1" applyFill="1" applyBorder="1" applyAlignment="1">
      <alignment horizontal="center" vertical="center" wrapText="1"/>
    </xf>
    <xf numFmtId="3" fontId="8" fillId="4" borderId="4" xfId="0" applyNumberFormat="1" applyFont="1" applyFill="1" applyBorder="1" applyAlignment="1">
      <alignment horizontal="center"/>
    </xf>
    <xf numFmtId="3" fontId="8" fillId="7" borderId="4" xfId="0" applyNumberFormat="1" applyFont="1" applyFill="1" applyBorder="1" applyAlignment="1">
      <alignment horizontal="center"/>
    </xf>
    <xf numFmtId="3" fontId="8" fillId="6" borderId="4" xfId="0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1" fillId="0" borderId="0" xfId="0" applyFont="1" applyAlignment="1"/>
    <xf numFmtId="0" fontId="7" fillId="3" borderId="0" xfId="0" applyFont="1" applyFill="1" applyAlignment="1">
      <alignment horizontal="center"/>
    </xf>
    <xf numFmtId="1" fontId="18" fillId="0" borderId="1" xfId="0" applyNumberFormat="1" applyFont="1" applyBorder="1" applyAlignment="1" applyProtection="1">
      <alignment horizontal="center"/>
    </xf>
    <xf numFmtId="0" fontId="11" fillId="0" borderId="1" xfId="0" applyFont="1" applyBorder="1" applyAlignment="1">
      <alignment horizont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0" fontId="8" fillId="3" borderId="0" xfId="0" applyFont="1" applyFill="1" applyAlignment="1"/>
    <xf numFmtId="0" fontId="8" fillId="0" borderId="2" xfId="0" applyFont="1" applyBorder="1" applyAlignment="1">
      <alignment horizontal="center" vertical="center" wrapText="1"/>
    </xf>
    <xf numFmtId="0" fontId="8" fillId="9" borderId="0" xfId="0" applyFont="1" applyFill="1" applyAlignment="1"/>
    <xf numFmtId="0" fontId="25" fillId="0" borderId="0" xfId="0" applyFont="1" applyAlignment="1"/>
    <xf numFmtId="0" fontId="19" fillId="3" borderId="3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 wrapText="1"/>
    </xf>
    <xf numFmtId="0" fontId="27" fillId="10" borderId="1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8" fillId="11" borderId="1" xfId="0" applyFont="1" applyFill="1" applyBorder="1" applyAlignment="1">
      <alignment horizontal="center" vertical="center" wrapText="1"/>
    </xf>
    <xf numFmtId="0" fontId="29" fillId="11" borderId="1" xfId="0" applyFont="1" applyFill="1" applyBorder="1" applyAlignment="1">
      <alignment vertical="center" wrapText="1"/>
    </xf>
    <xf numFmtId="0" fontId="29" fillId="11" borderId="1" xfId="0" applyFont="1" applyFill="1" applyBorder="1" applyAlignment="1">
      <alignment horizontal="center" vertical="center"/>
    </xf>
    <xf numFmtId="0" fontId="29" fillId="11" borderId="2" xfId="0" applyFont="1" applyFill="1" applyBorder="1" applyAlignment="1">
      <alignment horizontal="center" vertical="center" wrapText="1"/>
    </xf>
    <xf numFmtId="0" fontId="8" fillId="12" borderId="0" xfId="0" applyFont="1" applyFill="1" applyAlignment="1"/>
    <xf numFmtId="0" fontId="8" fillId="0" borderId="0" xfId="0" applyFont="1" applyFill="1" applyAlignment="1"/>
    <xf numFmtId="0" fontId="8" fillId="0" borderId="0" xfId="0" applyFont="1" applyFill="1"/>
    <xf numFmtId="0" fontId="30" fillId="0" borderId="2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9" fontId="11" fillId="0" borderId="1" xfId="3" applyFont="1" applyBorder="1" applyAlignment="1">
      <alignment horizontal="center"/>
    </xf>
    <xf numFmtId="0" fontId="13" fillId="0" borderId="2" xfId="0" applyFont="1" applyBorder="1"/>
    <xf numFmtId="0" fontId="11" fillId="0" borderId="2" xfId="0" applyFont="1" applyBorder="1"/>
    <xf numFmtId="0" fontId="11" fillId="0" borderId="17" xfId="0" applyFont="1" applyBorder="1" applyAlignment="1">
      <alignment horizontal="center" vertical="center"/>
    </xf>
    <xf numFmtId="9" fontId="11" fillId="0" borderId="3" xfId="3" applyFont="1" applyBorder="1" applyAlignment="1">
      <alignment horizontal="center"/>
    </xf>
    <xf numFmtId="9" fontId="11" fillId="0" borderId="4" xfId="3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9" fillId="0" borderId="3" xfId="0" applyNumberFormat="1" applyFont="1" applyBorder="1" applyAlignment="1" applyProtection="1">
      <alignment horizontal="center" vertical="center"/>
    </xf>
    <xf numFmtId="2" fontId="9" fillId="0" borderId="1" xfId="0" applyNumberFormat="1" applyFont="1" applyBorder="1" applyAlignment="1" applyProtection="1">
      <alignment horizontal="center" vertical="center"/>
    </xf>
    <xf numFmtId="2" fontId="9" fillId="0" borderId="2" xfId="0" applyNumberFormat="1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/>
    </xf>
    <xf numFmtId="2" fontId="9" fillId="0" borderId="4" xfId="0" applyNumberFormat="1" applyFont="1" applyBorder="1" applyAlignment="1" applyProtection="1">
      <alignment horizontal="center" vertical="center"/>
    </xf>
    <xf numFmtId="2" fontId="9" fillId="0" borderId="7" xfId="0" applyNumberFormat="1" applyFont="1" applyBorder="1" applyAlignment="1" applyProtection="1">
      <alignment horizontal="center" vertical="center"/>
    </xf>
    <xf numFmtId="3" fontId="8" fillId="4" borderId="3" xfId="0" applyNumberFormat="1" applyFont="1" applyFill="1" applyBorder="1" applyAlignment="1" applyProtection="1">
      <alignment horizontal="center"/>
      <protection locked="0"/>
    </xf>
    <xf numFmtId="3" fontId="8" fillId="4" borderId="1" xfId="0" applyNumberFormat="1" applyFont="1" applyFill="1" applyBorder="1" applyAlignment="1" applyProtection="1">
      <alignment horizontal="center"/>
      <protection locked="0"/>
    </xf>
    <xf numFmtId="3" fontId="8" fillId="4" borderId="2" xfId="0" applyNumberFormat="1" applyFont="1" applyFill="1" applyBorder="1" applyAlignment="1" applyProtection="1">
      <alignment horizontal="center"/>
      <protection locked="0"/>
    </xf>
    <xf numFmtId="3" fontId="8" fillId="7" borderId="3" xfId="0" applyNumberFormat="1" applyFont="1" applyFill="1" applyBorder="1" applyAlignment="1" applyProtection="1">
      <alignment horizontal="center"/>
      <protection locked="0"/>
    </xf>
    <xf numFmtId="3" fontId="8" fillId="7" borderId="1" xfId="0" applyNumberFormat="1" applyFont="1" applyFill="1" applyBorder="1" applyAlignment="1" applyProtection="1">
      <alignment horizontal="center"/>
      <protection locked="0"/>
    </xf>
    <xf numFmtId="3" fontId="8" fillId="7" borderId="2" xfId="0" applyNumberFormat="1" applyFont="1" applyFill="1" applyBorder="1" applyAlignment="1" applyProtection="1">
      <alignment horizontal="center"/>
      <protection locked="0"/>
    </xf>
    <xf numFmtId="3" fontId="8" fillId="6" borderId="3" xfId="0" applyNumberFormat="1" applyFont="1" applyFill="1" applyBorder="1" applyAlignment="1" applyProtection="1">
      <alignment horizontal="center"/>
      <protection locked="0"/>
    </xf>
    <xf numFmtId="3" fontId="8" fillId="6" borderId="1" xfId="0" applyNumberFormat="1" applyFont="1" applyFill="1" applyBorder="1" applyAlignment="1" applyProtection="1">
      <alignment horizontal="center"/>
      <protection locked="0"/>
    </xf>
    <xf numFmtId="3" fontId="8" fillId="6" borderId="2" xfId="0" applyNumberFormat="1" applyFont="1" applyFill="1" applyBorder="1" applyAlignment="1" applyProtection="1">
      <alignment horizontal="center"/>
      <protection locked="0"/>
    </xf>
    <xf numFmtId="3" fontId="8" fillId="5" borderId="3" xfId="0" applyNumberFormat="1" applyFont="1" applyFill="1" applyBorder="1" applyAlignment="1" applyProtection="1">
      <alignment horizontal="center"/>
      <protection locked="0"/>
    </xf>
    <xf numFmtId="3" fontId="8" fillId="5" borderId="1" xfId="0" applyNumberFormat="1" applyFont="1" applyFill="1" applyBorder="1" applyAlignment="1" applyProtection="1">
      <alignment horizontal="center"/>
      <protection locked="0"/>
    </xf>
    <xf numFmtId="3" fontId="8" fillId="5" borderId="4" xfId="0" applyNumberFormat="1" applyFont="1" applyFill="1" applyBorder="1" applyAlignment="1" applyProtection="1">
      <alignment horizontal="center"/>
      <protection locked="0"/>
    </xf>
    <xf numFmtId="3" fontId="8" fillId="4" borderId="4" xfId="0" applyNumberFormat="1" applyFont="1" applyFill="1" applyBorder="1" applyAlignment="1" applyProtection="1">
      <alignment horizontal="center"/>
      <protection locked="0"/>
    </xf>
    <xf numFmtId="3" fontId="8" fillId="7" borderId="4" xfId="0" applyNumberFormat="1" applyFont="1" applyFill="1" applyBorder="1" applyAlignment="1" applyProtection="1">
      <alignment horizontal="center"/>
      <protection locked="0"/>
    </xf>
    <xf numFmtId="3" fontId="8" fillId="6" borderId="4" xfId="0" applyNumberFormat="1" applyFont="1" applyFill="1" applyBorder="1" applyAlignment="1" applyProtection="1">
      <alignment horizontal="center"/>
      <protection locked="0"/>
    </xf>
    <xf numFmtId="0" fontId="35" fillId="0" borderId="0" xfId="0" applyFont="1" applyAlignment="1">
      <alignment horizontal="center" vertical="center"/>
    </xf>
    <xf numFmtId="0" fontId="11" fillId="0" borderId="0" xfId="0" applyFont="1" applyBorder="1"/>
    <xf numFmtId="0" fontId="11" fillId="0" borderId="35" xfId="0" applyFont="1" applyBorder="1"/>
    <xf numFmtId="0" fontId="11" fillId="4" borderId="3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horizontal="center"/>
      <protection locked="0"/>
    </xf>
    <xf numFmtId="0" fontId="11" fillId="4" borderId="4" xfId="0" applyFont="1" applyFill="1" applyBorder="1" applyAlignment="1" applyProtection="1">
      <alignment horizontal="center"/>
      <protection locked="0"/>
    </xf>
    <xf numFmtId="0" fontId="11" fillId="7" borderId="3" xfId="0" applyFont="1" applyFill="1" applyBorder="1" applyAlignment="1" applyProtection="1">
      <alignment horizontal="center"/>
      <protection locked="0"/>
    </xf>
    <xf numFmtId="0" fontId="11" fillId="7" borderId="1" xfId="0" applyFont="1" applyFill="1" applyBorder="1" applyAlignment="1" applyProtection="1">
      <alignment horizontal="center"/>
      <protection locked="0"/>
    </xf>
    <xf numFmtId="0" fontId="11" fillId="7" borderId="4" xfId="0" applyFont="1" applyFill="1" applyBorder="1" applyAlignment="1" applyProtection="1">
      <alignment horizontal="center"/>
      <protection locked="0"/>
    </xf>
    <xf numFmtId="0" fontId="11" fillId="6" borderId="3" xfId="0" applyFont="1" applyFill="1" applyBorder="1" applyAlignment="1" applyProtection="1">
      <alignment horizontal="center"/>
      <protection locked="0"/>
    </xf>
    <xf numFmtId="0" fontId="11" fillId="6" borderId="1" xfId="0" applyFont="1" applyFill="1" applyBorder="1" applyAlignment="1" applyProtection="1">
      <alignment horizontal="center"/>
      <protection locked="0"/>
    </xf>
    <xf numFmtId="0" fontId="11" fillId="6" borderId="4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 applyAlignment="1" applyProtection="1">
      <alignment horizontal="center"/>
      <protection locked="0"/>
    </xf>
    <xf numFmtId="0" fontId="11" fillId="5" borderId="1" xfId="0" applyFont="1" applyFill="1" applyBorder="1" applyAlignment="1" applyProtection="1">
      <alignment horizontal="center"/>
      <protection locked="0"/>
    </xf>
    <xf numFmtId="0" fontId="11" fillId="5" borderId="4" xfId="0" applyFont="1" applyFill="1" applyBorder="1" applyAlignment="1" applyProtection="1">
      <alignment horizontal="center"/>
      <protection locked="0"/>
    </xf>
    <xf numFmtId="0" fontId="36" fillId="3" borderId="3" xfId="0" applyFont="1" applyFill="1" applyBorder="1" applyAlignment="1">
      <alignment horizontal="center"/>
    </xf>
    <xf numFmtId="0" fontId="36" fillId="3" borderId="1" xfId="0" applyFont="1" applyFill="1" applyBorder="1" applyAlignment="1">
      <alignment horizontal="center"/>
    </xf>
    <xf numFmtId="0" fontId="36" fillId="3" borderId="4" xfId="0" applyFont="1" applyFill="1" applyBorder="1" applyAlignment="1">
      <alignment horizontal="center"/>
    </xf>
    <xf numFmtId="0" fontId="8" fillId="0" borderId="14" xfId="0" applyFont="1" applyBorder="1" applyAlignment="1" applyProtection="1">
      <alignment horizontal="center"/>
    </xf>
    <xf numFmtId="0" fontId="8" fillId="0" borderId="15" xfId="0" applyFont="1" applyBorder="1" applyAlignment="1" applyProtection="1">
      <alignment horizontal="center"/>
    </xf>
    <xf numFmtId="0" fontId="8" fillId="0" borderId="16" xfId="0" applyFont="1" applyBorder="1" applyAlignment="1" applyProtection="1">
      <alignment horizontal="center"/>
    </xf>
    <xf numFmtId="1" fontId="8" fillId="0" borderId="14" xfId="0" applyNumberFormat="1" applyFont="1" applyBorder="1" applyAlignment="1" applyProtection="1">
      <alignment horizontal="center"/>
    </xf>
    <xf numFmtId="1" fontId="8" fillId="0" borderId="15" xfId="0" applyNumberFormat="1" applyFont="1" applyBorder="1" applyAlignment="1" applyProtection="1">
      <alignment horizontal="center"/>
    </xf>
    <xf numFmtId="1" fontId="8" fillId="0" borderId="16" xfId="0" applyNumberFormat="1" applyFont="1" applyBorder="1" applyAlignment="1" applyProtection="1">
      <alignment horizontal="center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8" fillId="7" borderId="3" xfId="0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8" fillId="7" borderId="4" xfId="0" applyFont="1" applyFill="1" applyBorder="1" applyAlignment="1" applyProtection="1">
      <alignment horizontal="center" vertical="center" wrapText="1"/>
      <protection locked="0"/>
    </xf>
    <xf numFmtId="0" fontId="8" fillId="6" borderId="3" xfId="0" applyFont="1" applyFill="1" applyBorder="1" applyAlignment="1" applyProtection="1">
      <alignment horizontal="center" vertical="center" wrapText="1"/>
      <protection locked="0"/>
    </xf>
    <xf numFmtId="0" fontId="8" fillId="6" borderId="1" xfId="0" applyFont="1" applyFill="1" applyBorder="1" applyAlignment="1" applyProtection="1">
      <alignment horizontal="center" vertical="center" wrapText="1"/>
      <protection locked="0"/>
    </xf>
    <xf numFmtId="0" fontId="8" fillId="6" borderId="4" xfId="0" applyFont="1" applyFill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8" fillId="5" borderId="4" xfId="0" applyFont="1" applyFill="1" applyBorder="1" applyAlignment="1" applyProtection="1">
      <alignment horizontal="center" vertical="center" wrapText="1"/>
      <protection locked="0"/>
    </xf>
    <xf numFmtId="2" fontId="8" fillId="6" borderId="4" xfId="0" applyNumberFormat="1" applyFont="1" applyFill="1" applyBorder="1" applyAlignment="1" applyProtection="1">
      <alignment horizontal="center" vertical="center" wrapText="1"/>
      <protection locked="0"/>
    </xf>
    <xf numFmtId="2" fontId="8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37" fillId="11" borderId="1" xfId="0" applyFont="1" applyFill="1" applyBorder="1" applyAlignment="1">
      <alignment vertical="center" wrapText="1"/>
    </xf>
    <xf numFmtId="0" fontId="38" fillId="10" borderId="1" xfId="0" applyFont="1" applyFill="1" applyBorder="1" applyAlignment="1">
      <alignment horizontal="center" vertical="center" wrapText="1"/>
    </xf>
    <xf numFmtId="0" fontId="39" fillId="11" borderId="2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 applyProtection="1">
      <alignment horizontal="center"/>
      <protection locked="0"/>
    </xf>
    <xf numFmtId="9" fontId="18" fillId="7" borderId="1" xfId="0" applyNumberFormat="1" applyFont="1" applyFill="1" applyBorder="1" applyAlignment="1" applyProtection="1">
      <alignment horizontal="center"/>
      <protection locked="0"/>
    </xf>
    <xf numFmtId="0" fontId="0" fillId="7" borderId="0" xfId="0" applyFill="1" applyProtection="1">
      <protection locked="0"/>
    </xf>
    <xf numFmtId="0" fontId="4" fillId="2" borderId="0" xfId="0" applyFont="1" applyFill="1" applyAlignment="1">
      <alignment horizontal="center" vertical="center" wrapText="1"/>
    </xf>
    <xf numFmtId="2" fontId="9" fillId="0" borderId="14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0" fontId="40" fillId="9" borderId="19" xfId="0" applyFont="1" applyFill="1" applyBorder="1" applyAlignment="1">
      <alignment horizontal="center" vertical="top"/>
    </xf>
    <xf numFmtId="0" fontId="40" fillId="9" borderId="20" xfId="0" applyFont="1" applyFill="1" applyBorder="1" applyAlignment="1">
      <alignment horizontal="center" vertical="top"/>
    </xf>
    <xf numFmtId="0" fontId="40" fillId="9" borderId="21" xfId="0" applyFont="1" applyFill="1" applyBorder="1" applyAlignment="1">
      <alignment horizontal="center" vertical="top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17" fillId="13" borderId="9" xfId="0" applyFont="1" applyFill="1" applyBorder="1" applyAlignment="1">
      <alignment horizontal="center" vertical="center"/>
    </xf>
    <xf numFmtId="0" fontId="17" fillId="13" borderId="10" xfId="0" applyFont="1" applyFill="1" applyBorder="1" applyAlignment="1">
      <alignment horizontal="center" vertical="center"/>
    </xf>
    <xf numFmtId="0" fontId="17" fillId="13" borderId="11" xfId="0" applyFont="1" applyFill="1" applyBorder="1" applyAlignment="1">
      <alignment horizontal="center" vertical="center"/>
    </xf>
    <xf numFmtId="0" fontId="17" fillId="14" borderId="9" xfId="0" applyFont="1" applyFill="1" applyBorder="1" applyAlignment="1">
      <alignment horizontal="center" vertical="center"/>
    </xf>
    <xf numFmtId="0" fontId="17" fillId="14" borderId="10" xfId="0" applyFont="1" applyFill="1" applyBorder="1" applyAlignment="1">
      <alignment horizontal="center" vertical="center"/>
    </xf>
    <xf numFmtId="0" fontId="17" fillId="14" borderId="22" xfId="0" applyFont="1" applyFill="1" applyBorder="1" applyAlignment="1">
      <alignment horizontal="center" vertical="center"/>
    </xf>
    <xf numFmtId="0" fontId="17" fillId="15" borderId="9" xfId="0" applyFont="1" applyFill="1" applyBorder="1" applyAlignment="1">
      <alignment horizontal="center" vertical="center"/>
    </xf>
    <xf numFmtId="0" fontId="17" fillId="15" borderId="10" xfId="0" applyFont="1" applyFill="1" applyBorder="1" applyAlignment="1">
      <alignment horizontal="center" vertical="center"/>
    </xf>
    <xf numFmtId="0" fontId="17" fillId="15" borderId="22" xfId="0" applyFont="1" applyFill="1" applyBorder="1" applyAlignment="1">
      <alignment horizontal="center" vertical="center"/>
    </xf>
    <xf numFmtId="0" fontId="17" fillId="16" borderId="9" xfId="0" applyFont="1" applyFill="1" applyBorder="1" applyAlignment="1">
      <alignment horizontal="center" vertical="center"/>
    </xf>
    <xf numFmtId="0" fontId="17" fillId="16" borderId="10" xfId="0" applyFont="1" applyFill="1" applyBorder="1" applyAlignment="1">
      <alignment horizontal="center" vertical="center"/>
    </xf>
    <xf numFmtId="0" fontId="17" fillId="16" borderId="22" xfId="0" applyFont="1" applyFill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17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40" fillId="17" borderId="23" xfId="0" applyFont="1" applyFill="1" applyBorder="1" applyAlignment="1">
      <alignment horizontal="center" vertical="top"/>
    </xf>
    <xf numFmtId="0" fontId="40" fillId="17" borderId="24" xfId="0" applyFont="1" applyFill="1" applyBorder="1" applyAlignment="1">
      <alignment horizontal="center" vertical="top"/>
    </xf>
    <xf numFmtId="0" fontId="40" fillId="17" borderId="25" xfId="0" applyFont="1" applyFill="1" applyBorder="1" applyAlignment="1">
      <alignment horizontal="center" vertical="top"/>
    </xf>
    <xf numFmtId="0" fontId="17" fillId="14" borderId="11" xfId="0" applyFont="1" applyFill="1" applyBorder="1" applyAlignment="1">
      <alignment horizontal="center" vertical="center"/>
    </xf>
    <xf numFmtId="0" fontId="17" fillId="15" borderId="11" xfId="0" applyFont="1" applyFill="1" applyBorder="1" applyAlignment="1">
      <alignment horizontal="center" vertical="center"/>
    </xf>
    <xf numFmtId="0" fontId="17" fillId="16" borderId="11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2" fontId="9" fillId="0" borderId="4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/>
    </xf>
    <xf numFmtId="0" fontId="40" fillId="3" borderId="23" xfId="0" applyFont="1" applyFill="1" applyBorder="1" applyAlignment="1">
      <alignment horizontal="center" vertical="top"/>
    </xf>
    <xf numFmtId="0" fontId="40" fillId="3" borderId="24" xfId="0" applyFont="1" applyFill="1" applyBorder="1" applyAlignment="1">
      <alignment horizontal="center" vertical="top"/>
    </xf>
    <xf numFmtId="0" fontId="40" fillId="3" borderId="25" xfId="0" applyFont="1" applyFill="1" applyBorder="1" applyAlignment="1">
      <alignment horizontal="center" vertical="top"/>
    </xf>
    <xf numFmtId="0" fontId="11" fillId="18" borderId="0" xfId="0" applyFont="1" applyFill="1" applyAlignment="1">
      <alignment horizontal="center"/>
    </xf>
    <xf numFmtId="0" fontId="41" fillId="0" borderId="5" xfId="0" applyFont="1" applyBorder="1" applyAlignment="1">
      <alignment horizontal="center" vertical="center"/>
    </xf>
    <xf numFmtId="0" fontId="41" fillId="0" borderId="29" xfId="0" applyFont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/>
    </xf>
    <xf numFmtId="165" fontId="11" fillId="0" borderId="10" xfId="0" applyNumberFormat="1" applyFont="1" applyBorder="1" applyAlignment="1">
      <alignment horizontal="center"/>
    </xf>
    <xf numFmtId="165" fontId="11" fillId="0" borderId="11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8" fillId="11" borderId="1" xfId="0" applyFont="1" applyFill="1" applyBorder="1" applyAlignment="1">
      <alignment horizontal="center" wrapText="1"/>
    </xf>
    <xf numFmtId="0" fontId="28" fillId="11" borderId="2" xfId="0" applyFont="1" applyFill="1" applyBorder="1" applyAlignment="1">
      <alignment horizontal="center" vertical="center"/>
    </xf>
    <xf numFmtId="0" fontId="28" fillId="11" borderId="31" xfId="0" applyFont="1" applyFill="1" applyBorder="1" applyAlignment="1">
      <alignment horizontal="center" vertical="center"/>
    </xf>
    <xf numFmtId="0" fontId="29" fillId="11" borderId="1" xfId="0" applyFont="1" applyFill="1" applyBorder="1" applyAlignment="1">
      <alignment horizontal="center" vertical="center" wrapText="1"/>
    </xf>
    <xf numFmtId="166" fontId="8" fillId="0" borderId="14" xfId="2" applyNumberFormat="1" applyFont="1" applyBorder="1" applyAlignment="1">
      <alignment horizontal="center" vertical="center" wrapText="1"/>
    </xf>
    <xf numFmtId="166" fontId="8" fillId="0" borderId="15" xfId="2" applyNumberFormat="1" applyFont="1" applyBorder="1" applyAlignment="1">
      <alignment horizontal="center" vertical="center" wrapText="1"/>
    </xf>
    <xf numFmtId="166" fontId="8" fillId="0" borderId="16" xfId="2" applyNumberFormat="1" applyFont="1" applyBorder="1" applyAlignment="1">
      <alignment horizontal="center" vertical="center" wrapText="1"/>
    </xf>
    <xf numFmtId="166" fontId="8" fillId="0" borderId="30" xfId="2" applyNumberFormat="1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</cellXfs>
  <cellStyles count="4">
    <cellStyle name="Hipervínculo" xfId="1" builtinId="8"/>
    <cellStyle name="Millares [0]" xfId="2" builtinId="6"/>
    <cellStyle name="Normal" xfId="0" builtinId="0"/>
    <cellStyle name="Porcentaje" xfId="3" builtinId="5"/>
  </cellStyles>
  <dxfs count="24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n-US" sz="1600" b="1"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rPr>
              <a:t>INDICADOR AMBIENTAL CONSUMO</a:t>
            </a:r>
            <a:r>
              <a:rPr lang="en-US" sz="1600" b="1" baseline="0"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rPr>
              <a:t> ENERGÍA VS </a:t>
            </a:r>
            <a:r>
              <a:rPr lang="en-US" sz="1600" b="1"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rPr>
              <a:t>2022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Reducción 2023</c:v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/>
          </c:spPr>
          <c:marker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3"/>
              <c:layout>
                <c:manualLayout>
                  <c:x val="-3.480637813211851E-2"/>
                  <c:y val="5.9312980614265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556-44FA-B451-46F5FFF454F4}"/>
                </c:ext>
              </c:extLst>
            </c:dLbl>
            <c:dLbl>
              <c:idx val="7"/>
              <c:layout>
                <c:manualLayout>
                  <c:x val="-3.1769172361427483E-2"/>
                  <c:y val="4.4693097573329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556-44FA-B451-46F5FFF454F4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[1]Energia!$D$8:$N$8</c:f>
              <c:strCache>
                <c:ptCount val="11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</c:strCache>
            </c:strRef>
          </c:cat>
          <c:val>
            <c:numRef>
              <c:f>Energía!$D$13:$O$13</c:f>
              <c:numCache>
                <c:formatCode>0.00</c:formatCode>
                <c:ptCount val="12"/>
                <c:pt idx="0">
                  <c:v>7.5268817204301079</c:v>
                </c:pt>
                <c:pt idx="1">
                  <c:v>10.482374768089054</c:v>
                </c:pt>
                <c:pt idx="2">
                  <c:v>2.2084805653710249</c:v>
                </c:pt>
                <c:pt idx="3">
                  <c:v>-3.6450079239302693</c:v>
                </c:pt>
                <c:pt idx="4">
                  <c:v>4.8913043478260869</c:v>
                </c:pt>
                <c:pt idx="5">
                  <c:v>9.4736842105263168</c:v>
                </c:pt>
                <c:pt idx="6">
                  <c:v>7.042253521126761</c:v>
                </c:pt>
                <c:pt idx="7">
                  <c:v>-6.115702479338843</c:v>
                </c:pt>
                <c:pt idx="8">
                  <c:v>14.19141914191419</c:v>
                </c:pt>
                <c:pt idx="9">
                  <c:v>-4.725609756097561</c:v>
                </c:pt>
                <c:pt idx="10">
                  <c:v>26.086956521739129</c:v>
                </c:pt>
                <c:pt idx="11">
                  <c:v>-99.969650986342941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56-44FA-B451-46F5FFF45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912127"/>
        <c:axId val="1"/>
      </c:lineChart>
      <c:catAx>
        <c:axId val="5819121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sz="9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s-ES_tradnl" sz="1400" b="1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MESES DEL AÑO 2023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PORCENTAJE  %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1912127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latin typeface="Arial" panose="020B0604020202020204" pitchFamily="34" charset="0"/>
                <a:cs typeface="Arial" panose="020B0604020202020204" pitchFamily="34" charset="0"/>
              </a:rPr>
              <a:t>INDICADOR AMBIENTAL CONSUMO</a:t>
            </a:r>
            <a:r>
              <a:rPr lang="en-US" sz="1600" b="1" baseline="0">
                <a:latin typeface="Arial" panose="020B0604020202020204" pitchFamily="34" charset="0"/>
                <a:cs typeface="Arial" panose="020B0604020202020204" pitchFamily="34" charset="0"/>
              </a:rPr>
              <a:t> ENERGÍA VS </a:t>
            </a:r>
            <a:r>
              <a:rPr lang="en-US" sz="1600" b="1"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Reducción 2023</c:v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/>
          </c:spPr>
          <c:marker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3"/>
              <c:layout>
                <c:manualLayout>
                  <c:x val="-3.480637813211851E-2"/>
                  <c:y val="5.9312980614265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51-4D03-BFDF-FB067D858208}"/>
                </c:ext>
              </c:extLst>
            </c:dLbl>
            <c:dLbl>
              <c:idx val="7"/>
              <c:layout>
                <c:manualLayout>
                  <c:x val="-3.1769172361427483E-2"/>
                  <c:y val="4.4693097573329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51-4D03-BFDF-FB067D858208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[1]Energia!$D$8:$N$8</c:f>
              <c:strCache>
                <c:ptCount val="11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</c:strCache>
            </c:strRef>
          </c:cat>
          <c:val>
            <c:numRef>
              <c:f>Papel!$D$13:$O$13</c:f>
              <c:numCache>
                <c:formatCode>0.00</c:formatCode>
                <c:ptCount val="12"/>
                <c:pt idx="0">
                  <c:v>-55.067942684925711</c:v>
                </c:pt>
                <c:pt idx="1">
                  <c:v>-71.495661294936582</c:v>
                </c:pt>
                <c:pt idx="2">
                  <c:v>-43.300433790299422</c:v>
                </c:pt>
                <c:pt idx="3">
                  <c:v>-47.946324387397901</c:v>
                </c:pt>
                <c:pt idx="4">
                  <c:v>-22.500428208841345</c:v>
                </c:pt>
                <c:pt idx="5">
                  <c:v>-0.60162544418252828</c:v>
                </c:pt>
                <c:pt idx="6">
                  <c:v>145.5498244073749</c:v>
                </c:pt>
                <c:pt idx="7">
                  <c:v>-11.100001219378361</c:v>
                </c:pt>
                <c:pt idx="8">
                  <c:v>-6.2554405324690974</c:v>
                </c:pt>
                <c:pt idx="9">
                  <c:v>108.33333333333333</c:v>
                </c:pt>
                <c:pt idx="10">
                  <c:v>-53.125</c:v>
                </c:pt>
                <c:pt idx="11">
                  <c:v>-33.333333333333329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51-4D03-BFDF-FB067D858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710111"/>
        <c:axId val="1"/>
      </c:lineChart>
      <c:catAx>
        <c:axId val="7037101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sz="9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s-ES_tradnl" sz="1400" b="1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MESES DEL AÑO 2023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PORCENTAJE  %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3710111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n-US" sz="160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rPr>
              <a:t>Indicador Consumo per-cápita 2023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Meta</c:v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Energía!$D$21:$G$21</c:f>
              <c:strCache>
                <c:ptCount val="4"/>
                <c:pt idx="0">
                  <c:v> 1ER TRIMESTRE</c:v>
                </c:pt>
                <c:pt idx="1">
                  <c:v>2DO TRIMESTRE</c:v>
                </c:pt>
                <c:pt idx="2">
                  <c:v>3ER TRIMESTRE</c:v>
                </c:pt>
                <c:pt idx="3">
                  <c:v>4TO TRIMESTRE</c:v>
                </c:pt>
              </c:strCache>
            </c:strRef>
          </c:cat>
          <c:val>
            <c:numRef>
              <c:f>Papel!$D$25:$G$25</c:f>
              <c:numCache>
                <c:formatCode>General</c:formatCode>
                <c:ptCount val="4"/>
                <c:pt idx="0" formatCode="0.00">
                  <c:v>534</c:v>
                </c:pt>
                <c:pt idx="1">
                  <c:v>534</c:v>
                </c:pt>
                <c:pt idx="2">
                  <c:v>534</c:v>
                </c:pt>
                <c:pt idx="3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88-44A7-BEC1-C363DFF20355}"/>
            </c:ext>
          </c:extLst>
        </c:ser>
        <c:ser>
          <c:idx val="0"/>
          <c:order val="1"/>
          <c:tx>
            <c:v>kWh/persona</c:v>
          </c:tx>
          <c:marker>
            <c:symbol val="none"/>
          </c:marker>
          <c:dLbls>
            <c:spPr>
              <a:noFill/>
              <a:ln w="25400">
                <a:noFill/>
              </a:ln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Papel!$D$24:$G$24</c:f>
              <c:numCache>
                <c:formatCode>0.00</c:formatCode>
                <c:ptCount val="4"/>
                <c:pt idx="0">
                  <c:v>206.28801986343888</c:v>
                </c:pt>
                <c:pt idx="1">
                  <c:v>500.59487179487178</c:v>
                </c:pt>
                <c:pt idx="2">
                  <c:v>500.01332267519319</c:v>
                </c:pt>
                <c:pt idx="3">
                  <c:v>113.28976034858388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88-44A7-BEC1-C363DFF20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3703391"/>
        <c:axId val="1"/>
      </c:lineChart>
      <c:catAx>
        <c:axId val="703703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s-ES_tradnl" sz="1400" b="1" i="0" u="none" strike="noStrike" kern="1200" cap="all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trimestres DEL AÑO 2022</a:t>
                </a:r>
              </a:p>
            </c:rich>
          </c:tx>
          <c:layout>
            <c:manualLayout>
              <c:xMode val="edge"/>
              <c:yMode val="edge"/>
              <c:x val="0.36694667445297946"/>
              <c:y val="0.923861248113216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 b="1" i="0" u="none" strike="noStrike" kern="1200" cap="all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kw/persona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370339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310211834767601"/>
          <c:y val="0.43380192860507821"/>
          <c:w val="0.120972347894166"/>
          <c:h val="0.1046519185101862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>
      <c:oddHeader>&amp;C&amp;"Montserrat,Negrita"&amp;16&amp;K0070C0
SEGUIMIENTO PROGRAMAS AMBIENTALES&amp;D&amp;G</c:oddHeader>
    </c:headerFooter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n-US" sz="1600" b="1" i="0" u="none" strike="noStrike" kern="1200" cap="all" spc="15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rPr>
              <a:t>Indicador Consumo per-cápita 2023 por </a:t>
            </a:r>
            <a:r>
              <a:rPr lang="en-US" sz="16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rPr>
              <a:t>mes</a:t>
            </a:r>
            <a:endParaRPr lang="en-US" sz="160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kWh/persona</c:v>
          </c:tx>
          <c:marker>
            <c:symbol val="none"/>
          </c:marker>
          <c:dLbls>
            <c:spPr>
              <a:noFill/>
              <a:ln w="25400">
                <a:noFill/>
              </a:ln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Energía!$D$8:$O$8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Papel!$D$16:$O$16</c:f>
              <c:numCache>
                <c:formatCode>0.00</c:formatCode>
                <c:ptCount val="12"/>
                <c:pt idx="0">
                  <c:v>52.749844816883922</c:v>
                </c:pt>
                <c:pt idx="1">
                  <c:v>37.110490378646801</c:v>
                </c:pt>
                <c:pt idx="2">
                  <c:v>116.42768466790814</c:v>
                </c:pt>
                <c:pt idx="3">
                  <c:v>137.26153846153846</c:v>
                </c:pt>
                <c:pt idx="4">
                  <c:v>170.15726495726497</c:v>
                </c:pt>
                <c:pt idx="5">
                  <c:v>193.17606837606837</c:v>
                </c:pt>
                <c:pt idx="6">
                  <c:v>119.23527844391154</c:v>
                </c:pt>
                <c:pt idx="7">
                  <c:v>194.26059152677857</c:v>
                </c:pt>
                <c:pt idx="8">
                  <c:v>186.51745270450306</c:v>
                </c:pt>
                <c:pt idx="9">
                  <c:v>54.466230936819173</c:v>
                </c:pt>
                <c:pt idx="10">
                  <c:v>32.679738562091501</c:v>
                </c:pt>
                <c:pt idx="11">
                  <c:v>26.143790849673202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B0-499F-86B0-4FFE27A1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3714911"/>
        <c:axId val="1"/>
      </c:lineChart>
      <c:catAx>
        <c:axId val="7037149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s-ES_tradnl" sz="1400" b="1" i="0" u="none" strike="noStrike" kern="1200" cap="all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trimestres DEL AÑO 2022</a:t>
                </a:r>
              </a:p>
            </c:rich>
          </c:tx>
          <c:layout>
            <c:manualLayout>
              <c:xMode val="edge"/>
              <c:yMode val="edge"/>
              <c:x val="0.36694653428061752"/>
              <c:y val="0.923861511693060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kw/persona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37149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708906516555563"/>
          <c:y val="0.34964581674481704"/>
          <c:w val="0.12097234598921891"/>
          <c:h val="0.1046520589420704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_tradnl" sz="1400">
                <a:latin typeface="Verdana" panose="020B0604030504040204" pitchFamily="34" charset="0"/>
                <a:ea typeface="Verdana" panose="020B0604030504040204" pitchFamily="34" charset="0"/>
              </a:rPr>
              <a:t>Indicador</a:t>
            </a:r>
            <a:r>
              <a:rPr lang="es-ES_tradnl" sz="1400" baseline="0">
                <a:latin typeface="Verdana" panose="020B0604030504040204" pitchFamily="34" charset="0"/>
                <a:ea typeface="Verdana" panose="020B0604030504040204" pitchFamily="34" charset="0"/>
              </a:rPr>
              <a:t> de gestión</a:t>
            </a:r>
            <a:endParaRPr lang="es-ES_tradnl" sz="1400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'Residuos Solidos'!$C$19</c:f>
              <c:strCache>
                <c:ptCount val="1"/>
                <c:pt idx="0">
                  <c:v>% aprovechable mensual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'Residuos Solidos'!$D$8:$O$8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'Residuos Solidos'!$D$19:$O$19</c:f>
              <c:numCache>
                <c:formatCode>0%</c:formatCode>
                <c:ptCount val="12"/>
                <c:pt idx="0">
                  <c:v>0.76470588235294112</c:v>
                </c:pt>
                <c:pt idx="1">
                  <c:v>0.77272727272727271</c:v>
                </c:pt>
                <c:pt idx="2">
                  <c:v>0.77777777777777779</c:v>
                </c:pt>
                <c:pt idx="3">
                  <c:v>0.76470588235294112</c:v>
                </c:pt>
                <c:pt idx="4">
                  <c:v>0.77272727272727271</c:v>
                </c:pt>
                <c:pt idx="5">
                  <c:v>0.77777777777777779</c:v>
                </c:pt>
                <c:pt idx="6">
                  <c:v>0.76470588235294112</c:v>
                </c:pt>
                <c:pt idx="7">
                  <c:v>0.77272727272727271</c:v>
                </c:pt>
                <c:pt idx="8">
                  <c:v>0.77777777777777779</c:v>
                </c:pt>
                <c:pt idx="9">
                  <c:v>0.76470588235294112</c:v>
                </c:pt>
                <c:pt idx="10">
                  <c:v>0.77272727272727271</c:v>
                </c:pt>
                <c:pt idx="11">
                  <c:v>0.77777777777777779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29-4072-B356-1CE63693F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702431"/>
        <c:axId val="1"/>
      </c:lineChart>
      <c:catAx>
        <c:axId val="70370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PORCENTAJE %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370243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MX">
                <a:latin typeface="Verdana" panose="020B0604030504040204" pitchFamily="34" charset="0"/>
                <a:ea typeface="Verdana" panose="020B0604030504040204" pitchFamily="34" charset="0"/>
              </a:rPr>
              <a:t>Residuos</a:t>
            </a:r>
            <a:r>
              <a:rPr lang="es-MX" baseline="0">
                <a:latin typeface="Verdana" panose="020B0604030504040204" pitchFamily="34" charset="0"/>
                <a:ea typeface="Verdana" panose="020B0604030504040204" pitchFamily="34" charset="0"/>
              </a:rPr>
              <a:t> Aprovechables</a:t>
            </a:r>
            <a:endParaRPr lang="es-MX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lt1"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'Residuos Solidos'!$C$9</c:f>
              <c:strCache>
                <c:ptCount val="1"/>
                <c:pt idx="0">
                  <c:v>Plástico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translucentPowder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'Residuos Solidos'!$D$8:$O$8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'Residuos Solidos'!$D$9:$O$9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37-42B4-BB49-DC2921D76B11}"/>
            </c:ext>
          </c:extLst>
        </c:ser>
        <c:ser>
          <c:idx val="2"/>
          <c:order val="1"/>
          <c:tx>
            <c:strRef>
              <c:f>'Residuos Solidos'!$C$11</c:f>
              <c:strCache>
                <c:ptCount val="1"/>
                <c:pt idx="0">
                  <c:v>Cartón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translucentPowder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'Residuos Solidos'!$D$8:$O$8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'Residuos Solidos'!$D$11:$O$11</c:f>
              <c:numCache>
                <c:formatCode>General</c:formatCode>
                <c:ptCount val="12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37-42B4-BB49-DC2921D76B11}"/>
            </c:ext>
          </c:extLst>
        </c:ser>
        <c:ser>
          <c:idx val="3"/>
          <c:order val="2"/>
          <c:tx>
            <c:strRef>
              <c:f>'Residuos Solidos'!$C$12</c:f>
              <c:strCache>
                <c:ptCount val="1"/>
                <c:pt idx="0">
                  <c:v>Vidrio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translucentPowder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'Residuos Solidos'!$D$8:$O$8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'Residuos Solidos'!$D$12:$O$12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37-42B4-BB49-DC2921D76B11}"/>
            </c:ext>
          </c:extLst>
        </c:ser>
        <c:ser>
          <c:idx val="1"/>
          <c:order val="3"/>
          <c:tx>
            <c:strRef>
              <c:f>'Residuos Solidos'!$C$10</c:f>
              <c:strCache>
                <c:ptCount val="1"/>
                <c:pt idx="0">
                  <c:v>Papel</c:v>
                </c:pt>
              </c:strCache>
            </c:strRef>
          </c:tx>
          <c:invertIfNegative val="0"/>
          <c:val>
            <c:numRef>
              <c:f>'Residuos Solidos'!$D$10:$O$10</c:f>
              <c:numCache>
                <c:formatCode>General</c:formatCode>
                <c:ptCount val="12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37-42B4-BB49-DC2921D76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37412287"/>
        <c:axId val="1"/>
        <c:axId val="0"/>
      </c:bar3DChart>
      <c:catAx>
        <c:axId val="1537412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Kg</a:t>
                </a:r>
                <a:r>
                  <a:rPr lang="es-MX" baseline="0"/>
                  <a:t> de residuos</a:t>
                </a:r>
                <a:endParaRPr lang="es-MX"/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crossAx val="1537412287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MX">
                <a:latin typeface="Verdana" panose="020B0604030504040204" pitchFamily="34" charset="0"/>
                <a:ea typeface="Verdana" panose="020B0604030504040204" pitchFamily="34" charset="0"/>
              </a:rPr>
              <a:t>Acumulado Residuos aprovechables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'Residuos Solidos'!$D$20:$O$20</c:f>
              <c:strCache>
                <c:ptCount val="12"/>
                <c:pt idx="0">
                  <c:v>13</c:v>
                </c:pt>
                <c:pt idx="1">
                  <c:v>30</c:v>
                </c:pt>
                <c:pt idx="2">
                  <c:v>51</c:v>
                </c:pt>
                <c:pt idx="3">
                  <c:v>64</c:v>
                </c:pt>
                <c:pt idx="4">
                  <c:v>81</c:v>
                </c:pt>
                <c:pt idx="5">
                  <c:v>102</c:v>
                </c:pt>
                <c:pt idx="6">
                  <c:v>115</c:v>
                </c:pt>
                <c:pt idx="7">
                  <c:v>132</c:v>
                </c:pt>
                <c:pt idx="8">
                  <c:v>153</c:v>
                </c:pt>
                <c:pt idx="9">
                  <c:v>166</c:v>
                </c:pt>
                <c:pt idx="10">
                  <c:v>183</c:v>
                </c:pt>
                <c:pt idx="11">
                  <c:v>204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'Residuos Solidos'!$D$8:$O$8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'Residuos Solidos'!$D$20:$O$20</c:f>
              <c:numCache>
                <c:formatCode>General</c:formatCode>
                <c:ptCount val="12"/>
                <c:pt idx="0">
                  <c:v>13</c:v>
                </c:pt>
                <c:pt idx="1">
                  <c:v>30</c:v>
                </c:pt>
                <c:pt idx="2">
                  <c:v>51</c:v>
                </c:pt>
                <c:pt idx="3">
                  <c:v>64</c:v>
                </c:pt>
                <c:pt idx="4">
                  <c:v>81</c:v>
                </c:pt>
                <c:pt idx="5">
                  <c:v>102</c:v>
                </c:pt>
                <c:pt idx="6">
                  <c:v>115</c:v>
                </c:pt>
                <c:pt idx="7">
                  <c:v>132</c:v>
                </c:pt>
                <c:pt idx="8">
                  <c:v>153</c:v>
                </c:pt>
                <c:pt idx="9">
                  <c:v>166</c:v>
                </c:pt>
                <c:pt idx="10">
                  <c:v>183</c:v>
                </c:pt>
                <c:pt idx="11">
                  <c:v>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11-45CD-BCBF-D1A4D1ABE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7411807"/>
        <c:axId val="1"/>
      </c:lineChart>
      <c:catAx>
        <c:axId val="1537411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37411807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>
                <a:latin typeface="Verdana" panose="020B0604030504040204" pitchFamily="34" charset="0"/>
                <a:ea typeface="Verdana" panose="020B0604030504040204" pitchFamily="34" charset="0"/>
              </a:rPr>
              <a:t>GESTIÓN RESIDUOS APROVECHABLES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'Residuos Solidos'!$C$46</c:f>
              <c:strCache>
                <c:ptCount val="1"/>
                <c:pt idx="0">
                  <c:v>Meta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'Residuos Solidos'!$D$44:$G$44</c:f>
              <c:strCache>
                <c:ptCount val="4"/>
                <c:pt idx="0">
                  <c:v> 1ER TRIMESTRE</c:v>
                </c:pt>
                <c:pt idx="1">
                  <c:v>2DO TRIMESTRE</c:v>
                </c:pt>
                <c:pt idx="2">
                  <c:v>3ER TRIMESTRE</c:v>
                </c:pt>
                <c:pt idx="3">
                  <c:v>4TO TRIMESTRE</c:v>
                </c:pt>
              </c:strCache>
            </c:strRef>
          </c:cat>
          <c:val>
            <c:numRef>
              <c:f>'Residuos Solidos'!$D$46:$G$46</c:f>
              <c:numCache>
                <c:formatCode>0.00</c:formatCode>
                <c:ptCount val="4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D4B-40C7-940C-23ED487AC34C}"/>
            </c:ext>
          </c:extLst>
        </c:ser>
        <c:ser>
          <c:idx val="1"/>
          <c:order val="1"/>
          <c:tx>
            <c:strRef>
              <c:f>'Residuos Solidos'!$C$45</c:f>
              <c:strCache>
                <c:ptCount val="1"/>
                <c:pt idx="0">
                  <c:v>% aprovechable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'Residuos Solidos'!$D$44:$G$44</c:f>
              <c:strCache>
                <c:ptCount val="4"/>
                <c:pt idx="0">
                  <c:v> 1ER TRIMESTRE</c:v>
                </c:pt>
                <c:pt idx="1">
                  <c:v>2DO TRIMESTRE</c:v>
                </c:pt>
                <c:pt idx="2">
                  <c:v>3ER TRIMESTRE</c:v>
                </c:pt>
                <c:pt idx="3">
                  <c:v>4TO TRIMESTRE</c:v>
                </c:pt>
              </c:strCache>
            </c:strRef>
          </c:cat>
          <c:val>
            <c:numRef>
              <c:f>'Residuos Solidos'!$D$45:$G$45</c:f>
              <c:numCache>
                <c:formatCode>0.00</c:formatCode>
                <c:ptCount val="4"/>
                <c:pt idx="0">
                  <c:v>77.272727272727266</c:v>
                </c:pt>
                <c:pt idx="1">
                  <c:v>77.272727272727266</c:v>
                </c:pt>
                <c:pt idx="2">
                  <c:v>77.272727272727266</c:v>
                </c:pt>
                <c:pt idx="3">
                  <c:v>77.272727272727266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D4B-40C7-940C-23ED487AC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3764095"/>
        <c:axId val="1"/>
      </c:lineChart>
      <c:catAx>
        <c:axId val="7037640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_tradnl" sz="1000" b="1" i="0" u="none" strike="noStrike" kern="1200" cap="all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trimestres DEL AÑO 2023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% Aprovechable</a:t>
                </a:r>
              </a:p>
            </c:rich>
          </c:tx>
          <c:layout/>
          <c:overlay val="0"/>
        </c:title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376409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rPr>
              <a:t>% Residuos aprovechables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9716432196351503E-2"/>
          <c:y val="0.30145247917604767"/>
          <c:w val="0.82056713560729699"/>
          <c:h val="0.6948445707099874"/>
        </c:manualLayout>
      </c:layout>
      <c:pie3DChart>
        <c:varyColors val="1"/>
        <c:ser>
          <c:idx val="0"/>
          <c:order val="0"/>
          <c:tx>
            <c:v>% Residuos aprovechables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2F42-46C5-BADB-DF043D1CA16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F42-46C5-BADB-DF043D1CA16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F42-46C5-BADB-DF043D1CA16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F42-46C5-BADB-DF043D1CA16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F42-46C5-BADB-DF043D1CA16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F42-46C5-BADB-DF043D1CA16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'Residuos Solidos'!$D$15:$I$15</c:f>
              <c:numCache>
                <c:formatCode>General</c:formatCode>
                <c:ptCount val="6"/>
              </c:numCache>
            </c:numRef>
          </c:cat>
          <c:val>
            <c:numRef>
              <c:f>'Residuos Solidos'!$D$16:$I$16</c:f>
              <c:numCache>
                <c:formatCode>0.0</c:formatCode>
                <c:ptCount val="6"/>
                <c:pt idx="0">
                  <c:v>77.272727272727266</c:v>
                </c:pt>
                <c:pt idx="3">
                  <c:v>77.272727272727266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42-46C5-BADB-DF043D1CA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>
      <c:oddFooter>&amp;ZDirección: Calle 24A No. 59-42 Torre 4 Piso 3 
Centro Empresarial Sarmiento Angulo
Conmutador: (+601) 307 8038
Línea gratuita: 01 8000 119703
</c:oddFooter>
    </c:headerFooter>
    <c:pageMargins b="0.75" l="0.7" r="0.7" t="0.75" header="0.3" footer="0.3"/>
    <c:pageSetup orientation="landscape" horizontalDpi="-3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n-US" sz="1600" b="1" i="0" u="none" strike="noStrike" kern="1200" cap="all" spc="15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rPr>
              <a:t>Indicador Consumo per-cápita 2023 por </a:t>
            </a:r>
            <a:r>
              <a:rPr lang="en-US" sz="16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rPr>
              <a:t>trimestre</a:t>
            </a:r>
            <a:endParaRPr lang="en-US" sz="160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Meta</c:v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Energía!$D$21:$G$21</c:f>
              <c:strCache>
                <c:ptCount val="4"/>
                <c:pt idx="0">
                  <c:v> 1ER TRIMESTRE</c:v>
                </c:pt>
                <c:pt idx="1">
                  <c:v>2DO TRIMESTRE</c:v>
                </c:pt>
                <c:pt idx="2">
                  <c:v>3ER TRIMESTRE</c:v>
                </c:pt>
                <c:pt idx="3">
                  <c:v>4TO TRIMESTRE</c:v>
                </c:pt>
              </c:strCache>
            </c:strRef>
          </c:cat>
          <c:val>
            <c:numRef>
              <c:f>Energía!$D$23:$G$23</c:f>
              <c:numCache>
                <c:formatCode>0.00</c:formatCode>
                <c:ptCount val="4"/>
                <c:pt idx="0">
                  <c:v>121.17</c:v>
                </c:pt>
                <c:pt idx="1">
                  <c:v>121.17</c:v>
                </c:pt>
                <c:pt idx="2">
                  <c:v>121.17</c:v>
                </c:pt>
                <c:pt idx="3">
                  <c:v>121.17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D-4153-A357-0F6D83A92933}"/>
            </c:ext>
          </c:extLst>
        </c:ser>
        <c:ser>
          <c:idx val="0"/>
          <c:order val="1"/>
          <c:tx>
            <c:v>kWh/persona</c:v>
          </c:tx>
          <c:marker>
            <c:symbol val="none"/>
          </c:marker>
          <c:dLbls>
            <c:spPr>
              <a:noFill/>
              <a:ln w="25400">
                <a:noFill/>
              </a:ln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Energía!$D$22:$G$22</c:f>
              <c:numCache>
                <c:formatCode>0.00</c:formatCode>
                <c:ptCount val="4"/>
                <c:pt idx="0">
                  <c:v>110.1179391682185</c:v>
                </c:pt>
                <c:pt idx="1">
                  <c:v>123.82905982905983</c:v>
                </c:pt>
                <c:pt idx="2">
                  <c:v>103.59712230215827</c:v>
                </c:pt>
                <c:pt idx="3">
                  <c:v>58.832244008714596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5D-4153-A357-0F6D83A92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1897727"/>
        <c:axId val="1"/>
      </c:lineChart>
      <c:catAx>
        <c:axId val="5818977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s-ES_tradnl" sz="1400" b="1" i="0" u="none" strike="noStrike" kern="1200" cap="all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trimestres DEL AÑO 2024</a:t>
                </a:r>
              </a:p>
            </c:rich>
          </c:tx>
          <c:layout>
            <c:manualLayout>
              <c:xMode val="edge"/>
              <c:yMode val="edge"/>
              <c:x val="0.36694652179466575"/>
              <c:y val="0.923861255147984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kw/persona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189772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757137500669558"/>
          <c:y val="0.44058724366771224"/>
          <c:w val="0.12097232351450571"/>
          <c:h val="0.1046518575421974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j-cs"/>
              </a:defRPr>
            </a:pPr>
            <a:r>
              <a:rPr lang="es-ES_tradnl" sz="160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rPr>
              <a:t>CONSUMOS DE ENERGÍA SUPERVIGILANCIA 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9525">
          <a:noFill/>
        </a:ln>
      </c:spPr>
    </c:floor>
    <c:sideWall>
      <c:thickness val="0"/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25400">
          <a:noFill/>
        </a:ln>
      </c:spPr>
    </c:sideWall>
    <c:backWall>
      <c:thickness val="0"/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Datos!$E$6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invertIfNegative val="0"/>
          <c:cat>
            <c:strRef>
              <c:f>Energía!$D$8:$O$8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Energía!$D$9:$O$9</c:f>
              <c:numCache>
                <c:formatCode>#,##0</c:formatCode>
                <c:ptCount val="12"/>
                <c:pt idx="0">
                  <c:v>10940</c:v>
                </c:pt>
                <c:pt idx="1">
                  <c:v>8900</c:v>
                </c:pt>
                <c:pt idx="2">
                  <c:v>9500</c:v>
                </c:pt>
                <c:pt idx="3">
                  <c:v>9800</c:v>
                </c:pt>
                <c:pt idx="4">
                  <c:v>9340</c:v>
                </c:pt>
                <c:pt idx="5">
                  <c:v>9500</c:v>
                </c:pt>
                <c:pt idx="6">
                  <c:v>10460</c:v>
                </c:pt>
                <c:pt idx="7">
                  <c:v>10420</c:v>
                </c:pt>
                <c:pt idx="8">
                  <c:v>10820</c:v>
                </c:pt>
                <c:pt idx="9">
                  <c:v>11200</c:v>
                </c:pt>
                <c:pt idx="10">
                  <c:v>10340</c:v>
                </c:pt>
                <c:pt idx="11">
                  <c:v>12500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20-4768-9B83-058A3288F70F}"/>
            </c:ext>
          </c:extLst>
        </c:ser>
        <c:ser>
          <c:idx val="1"/>
          <c:order val="1"/>
          <c:tx>
            <c:strRef>
              <c:f>Datos!$E$7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cat>
            <c:strRef>
              <c:f>Energía!$D$8:$O$8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Energía!$D$10:$O$10</c:f>
              <c:numCache>
                <c:formatCode>#,##0</c:formatCode>
                <c:ptCount val="12"/>
                <c:pt idx="0">
                  <c:v>11160</c:v>
                </c:pt>
                <c:pt idx="1">
                  <c:v>10780</c:v>
                </c:pt>
                <c:pt idx="2">
                  <c:v>11320</c:v>
                </c:pt>
                <c:pt idx="3">
                  <c:v>12620</c:v>
                </c:pt>
                <c:pt idx="4">
                  <c:v>11040</c:v>
                </c:pt>
                <c:pt idx="5">
                  <c:v>11400</c:v>
                </c:pt>
                <c:pt idx="6">
                  <c:v>12780</c:v>
                </c:pt>
                <c:pt idx="7">
                  <c:v>12100</c:v>
                </c:pt>
                <c:pt idx="8">
                  <c:v>12120</c:v>
                </c:pt>
                <c:pt idx="9">
                  <c:v>13120</c:v>
                </c:pt>
                <c:pt idx="10">
                  <c:v>11500</c:v>
                </c:pt>
                <c:pt idx="11">
                  <c:v>13180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20-4768-9B83-058A3288F70F}"/>
            </c:ext>
          </c:extLst>
        </c:ser>
        <c:ser>
          <c:idx val="2"/>
          <c:order val="2"/>
          <c:tx>
            <c:strRef>
              <c:f>Datos!$E$8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strRef>
              <c:f>Energía!$D$8:$O$8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Energía!$D$11:$O$11</c:f>
              <c:numCache>
                <c:formatCode>#,##0</c:formatCode>
                <c:ptCount val="12"/>
                <c:pt idx="0">
                  <c:v>12000</c:v>
                </c:pt>
                <c:pt idx="1">
                  <c:v>11910</c:v>
                </c:pt>
                <c:pt idx="2">
                  <c:v>11570</c:v>
                </c:pt>
                <c:pt idx="3">
                  <c:v>12160</c:v>
                </c:pt>
                <c:pt idx="4">
                  <c:v>11580</c:v>
                </c:pt>
                <c:pt idx="5">
                  <c:v>12480</c:v>
                </c:pt>
                <c:pt idx="6">
                  <c:v>13680</c:v>
                </c:pt>
                <c:pt idx="7">
                  <c:v>11360</c:v>
                </c:pt>
                <c:pt idx="8">
                  <c:v>13840</c:v>
                </c:pt>
                <c:pt idx="9">
                  <c:v>12500</c:v>
                </c:pt>
                <c:pt idx="10">
                  <c:v>14500</c:v>
                </c:pt>
                <c:pt idx="1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20-4768-9B83-058A3288F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81903487"/>
        <c:axId val="1"/>
        <c:axId val="0"/>
      </c:bar3DChart>
      <c:catAx>
        <c:axId val="5819034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r>
                  <a:rPr lang="es-CO" sz="1400" b="1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MESES DEL AÑO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CONSUMOS Kw/h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1903487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ln>
                  <a:noFill/>
                </a:ln>
                <a:solidFill>
                  <a:schemeClr val="tx1"/>
                </a:solidFill>
              </a:defRPr>
            </a:pPr>
            <a:endParaRPr lang="es-CO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>
      <c:oddFooter>&amp;Z&amp;"Montserrat,Normal"Dirección: Calle 24A No. 59-42 Torre 4 Piso 3 
Centro Empresarial Sarmiento Angulo
Conmutador: (+601) 307 8038
Línea gratuita: 01 8000 119703&amp;D&amp;P de &amp;#
FOR-GAD-350-013
25/10/2024 Version: 13</c:oddFooter>
    </c:headerFooter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n-US" sz="1600" b="1" i="0" u="none" strike="noStrike" kern="1200" cap="all" spc="15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rPr>
              <a:t>Indicador Consumo per-cápita 2023 por </a:t>
            </a:r>
            <a:r>
              <a:rPr lang="en-US" sz="16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rPr>
              <a:t>mes</a:t>
            </a:r>
            <a:endParaRPr lang="en-US" sz="160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5846431616430111E-2"/>
          <c:y val="1.2714165937591134E-2"/>
          <c:w val="0.86633605831118243"/>
          <c:h val="0.79930956547098275"/>
        </c:manualLayout>
      </c:layout>
      <c:lineChart>
        <c:grouping val="standard"/>
        <c:varyColors val="0"/>
        <c:ser>
          <c:idx val="0"/>
          <c:order val="0"/>
          <c:tx>
            <c:v>kWh/persona</c:v>
          </c:tx>
          <c:marker>
            <c:symbol val="none"/>
          </c:marker>
          <c:dLbls>
            <c:spPr>
              <a:noFill/>
              <a:ln w="25400">
                <a:noFill/>
              </a:ln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Energía!$D$8:$O$8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Energía!$D$16:$O$16</c:f>
              <c:numCache>
                <c:formatCode>0.00</c:formatCode>
                <c:ptCount val="12"/>
                <c:pt idx="0">
                  <c:v>37.243947858473</c:v>
                </c:pt>
                <c:pt idx="1">
                  <c:v>36.964618249534453</c:v>
                </c:pt>
                <c:pt idx="2">
                  <c:v>35.909373060211053</c:v>
                </c:pt>
                <c:pt idx="3">
                  <c:v>41.572649572649574</c:v>
                </c:pt>
                <c:pt idx="4">
                  <c:v>39.589743589743591</c:v>
                </c:pt>
                <c:pt idx="5">
                  <c:v>42.666666666666664</c:v>
                </c:pt>
                <c:pt idx="6">
                  <c:v>36.450839328537171</c:v>
                </c:pt>
                <c:pt idx="7">
                  <c:v>30.26911803890221</c:v>
                </c:pt>
                <c:pt idx="8">
                  <c:v>36.877164934718891</c:v>
                </c:pt>
                <c:pt idx="9">
                  <c:v>27.233115468409586</c:v>
                </c:pt>
                <c:pt idx="10">
                  <c:v>31.59041394335512</c:v>
                </c:pt>
                <c:pt idx="11">
                  <c:v>8.7145969498910684E-3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1-4E32-8E93-A0DD00DD5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038463"/>
        <c:axId val="1"/>
      </c:lineChart>
      <c:catAx>
        <c:axId val="5770384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s-ES_tradnl" sz="1400" b="1" i="0" u="none" strike="noStrike" kern="1200" cap="all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trimestres DEL AÑO 2022</a:t>
                </a:r>
              </a:p>
            </c:rich>
          </c:tx>
          <c:layout>
            <c:manualLayout>
              <c:xMode val="edge"/>
              <c:yMode val="edge"/>
              <c:x val="0.36694648883175318"/>
              <c:y val="0.923861184018664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kw/persona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703846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708897102147942"/>
          <c:y val="0.34964610673665791"/>
          <c:w val="0.1209723070330494"/>
          <c:h val="0.1046517935258092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>
      <c:oddFooter>&amp;Z&amp;"Montserrat,Normal"Dirección: Calle 24A No. 59-42 Torre 4 Piso 3 
Centro Empresarial Sarmiento Angulo
Conmutador: (+601) 307 8038
Línea gratuita: 01 8000 119703&amp;D&amp;P de &amp;#
FOR-GAD-350-013
25/10/2024 Version: 13</c:oddFooter>
    </c:headerFooter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_tradnl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CONSUMOS DE</a:t>
            </a:r>
            <a:r>
              <a:rPr lang="es-ES_tradnl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PAPEL </a:t>
            </a:r>
            <a:r>
              <a:rPr lang="es-ES_tradnl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SUPERVIGILANCIA 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9525">
          <a:noFill/>
        </a:ln>
      </c:spPr>
    </c:floor>
    <c:sideWall>
      <c:thickness val="0"/>
      <c:spPr>
        <a:ln w="25400">
          <a:noFill/>
        </a:ln>
      </c:spPr>
    </c:sideWall>
    <c:backWall>
      <c:thickness val="0"/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Datos!$E$6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invertIfNegative val="0"/>
          <c:cat>
            <c:strRef>
              <c:f>Energía!$D$8:$O$8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Agua!$D$9:$O$9</c:f>
              <c:numCache>
                <c:formatCode>#,##0</c:formatCode>
                <c:ptCount val="12"/>
                <c:pt idx="0">
                  <c:v>24500</c:v>
                </c:pt>
                <c:pt idx="1">
                  <c:v>16900</c:v>
                </c:pt>
                <c:pt idx="2">
                  <c:v>29800</c:v>
                </c:pt>
                <c:pt idx="3">
                  <c:v>23500</c:v>
                </c:pt>
                <c:pt idx="4">
                  <c:v>17500</c:v>
                </c:pt>
                <c:pt idx="5">
                  <c:v>80400</c:v>
                </c:pt>
                <c:pt idx="6">
                  <c:v>39000</c:v>
                </c:pt>
                <c:pt idx="7">
                  <c:v>56000</c:v>
                </c:pt>
                <c:pt idx="8">
                  <c:v>41000</c:v>
                </c:pt>
                <c:pt idx="9">
                  <c:v>31000</c:v>
                </c:pt>
                <c:pt idx="10">
                  <c:v>30500</c:v>
                </c:pt>
                <c:pt idx="11">
                  <c:v>32500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CF-4FD5-B6E3-1871E858B63F}"/>
            </c:ext>
          </c:extLst>
        </c:ser>
        <c:ser>
          <c:idx val="1"/>
          <c:order val="1"/>
          <c:tx>
            <c:strRef>
              <c:f>Datos!$E$7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cat>
            <c:strRef>
              <c:f>Energía!$D$8:$O$8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Agua!$D$10:$O$10</c:f>
              <c:numCache>
                <c:formatCode>#,##0</c:formatCode>
                <c:ptCount val="12"/>
                <c:pt idx="0">
                  <c:v>59000</c:v>
                </c:pt>
                <c:pt idx="1">
                  <c:v>55010</c:v>
                </c:pt>
                <c:pt idx="2">
                  <c:v>22009</c:v>
                </c:pt>
                <c:pt idx="3">
                  <c:v>30006</c:v>
                </c:pt>
                <c:pt idx="4">
                  <c:v>29008</c:v>
                </c:pt>
                <c:pt idx="5">
                  <c:v>25007</c:v>
                </c:pt>
                <c:pt idx="6">
                  <c:v>26008</c:v>
                </c:pt>
                <c:pt idx="7">
                  <c:v>35007</c:v>
                </c:pt>
                <c:pt idx="8">
                  <c:v>36006</c:v>
                </c:pt>
                <c:pt idx="9">
                  <c:v>39006</c:v>
                </c:pt>
                <c:pt idx="10">
                  <c:v>40017</c:v>
                </c:pt>
                <c:pt idx="11">
                  <c:v>34000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CF-4FD5-B6E3-1871E858B63F}"/>
            </c:ext>
          </c:extLst>
        </c:ser>
        <c:ser>
          <c:idx val="2"/>
          <c:order val="2"/>
          <c:tx>
            <c:strRef>
              <c:f>Datos!$E$8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strRef>
              <c:f>Energía!$D$8:$O$8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Agua!$D$11:$O$11</c:f>
              <c:numCache>
                <c:formatCode>#,##0</c:formatCode>
                <c:ptCount val="12"/>
                <c:pt idx="0">
                  <c:v>34000</c:v>
                </c:pt>
                <c:pt idx="1">
                  <c:v>36000</c:v>
                </c:pt>
                <c:pt idx="2">
                  <c:v>43000</c:v>
                </c:pt>
                <c:pt idx="3">
                  <c:v>39000</c:v>
                </c:pt>
                <c:pt idx="4">
                  <c:v>45000</c:v>
                </c:pt>
                <c:pt idx="5">
                  <c:v>44000</c:v>
                </c:pt>
                <c:pt idx="6">
                  <c:v>50000</c:v>
                </c:pt>
                <c:pt idx="7">
                  <c:v>43000</c:v>
                </c:pt>
                <c:pt idx="8">
                  <c:v>46000</c:v>
                </c:pt>
                <c:pt idx="9">
                  <c:v>40000</c:v>
                </c:pt>
                <c:pt idx="10">
                  <c:v>39000</c:v>
                </c:pt>
                <c:pt idx="11">
                  <c:v>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CF-4FD5-B6E3-1871E858B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81924127"/>
        <c:axId val="1"/>
        <c:axId val="0"/>
      </c:bar3DChart>
      <c:catAx>
        <c:axId val="5819241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 sz="14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MESES DEL AÑO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CONSUMOS LITRO/PERSONA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1924127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ln>
                  <a:noFill/>
                </a:ln>
                <a:solidFill>
                  <a:schemeClr val="tx1"/>
                </a:solidFill>
              </a:defRPr>
            </a:pPr>
            <a:endParaRPr lang="es-CO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latin typeface="Arial" panose="020B0604020202020204" pitchFamily="34" charset="0"/>
                <a:cs typeface="Arial" panose="020B0604020202020204" pitchFamily="34" charset="0"/>
              </a:rPr>
              <a:t>INDICADOR AMBIENTAL CONSUMO</a:t>
            </a:r>
            <a:r>
              <a:rPr lang="en-US" sz="1600" b="1" baseline="0">
                <a:latin typeface="Arial" panose="020B0604020202020204" pitchFamily="34" charset="0"/>
                <a:cs typeface="Arial" panose="020B0604020202020204" pitchFamily="34" charset="0"/>
              </a:rPr>
              <a:t> ENERGÍA VS </a:t>
            </a:r>
            <a:r>
              <a:rPr lang="en-US" sz="1600" b="1"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Reducción 2023</c:v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/>
          </c:spPr>
          <c:marker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3"/>
              <c:layout>
                <c:manualLayout>
                  <c:x val="-3.480637813211851E-2"/>
                  <c:y val="5.9312980614265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576-42C8-A2EB-0D9601849788}"/>
                </c:ext>
              </c:extLst>
            </c:dLbl>
            <c:dLbl>
              <c:idx val="7"/>
              <c:layout>
                <c:manualLayout>
                  <c:x val="-3.1769172361427483E-2"/>
                  <c:y val="4.4693097573329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576-42C8-A2EB-0D9601849788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[1]Energia!$D$8:$N$8</c:f>
              <c:strCache>
                <c:ptCount val="11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</c:strCache>
            </c:strRef>
          </c:cat>
          <c:val>
            <c:numRef>
              <c:f>Agua!$D$13:$O$13</c:f>
              <c:numCache>
                <c:formatCode>0.00</c:formatCode>
                <c:ptCount val="12"/>
                <c:pt idx="0">
                  <c:v>-42.372881355932201</c:v>
                </c:pt>
                <c:pt idx="1">
                  <c:v>-34.55735320850755</c:v>
                </c:pt>
                <c:pt idx="2">
                  <c:v>95.37461947385161</c:v>
                </c:pt>
                <c:pt idx="3">
                  <c:v>29.974005198960207</c:v>
                </c:pt>
                <c:pt idx="4">
                  <c:v>55.1296194153337</c:v>
                </c:pt>
                <c:pt idx="5">
                  <c:v>75.950733794537527</c:v>
                </c:pt>
                <c:pt idx="6">
                  <c:v>92.248538911104276</c:v>
                </c:pt>
                <c:pt idx="7">
                  <c:v>22.832576341874482</c:v>
                </c:pt>
                <c:pt idx="8">
                  <c:v>27.756485030272732</c:v>
                </c:pt>
                <c:pt idx="9">
                  <c:v>2.5483258985797055</c:v>
                </c:pt>
                <c:pt idx="10">
                  <c:v>-2.5414198965439687</c:v>
                </c:pt>
                <c:pt idx="11">
                  <c:v>-26.47058823529412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76-42C8-A2EB-0D9601849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913567"/>
        <c:axId val="1"/>
      </c:lineChart>
      <c:catAx>
        <c:axId val="5819135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sz="9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MESES DEL AÑO 2023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PORCENTAJE  %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1913567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Indicador Consumo per-cápita 2023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Meta</c:v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Energía!$D$21:$G$21</c:f>
              <c:strCache>
                <c:ptCount val="4"/>
                <c:pt idx="0">
                  <c:v> 1ER TRIMESTRE</c:v>
                </c:pt>
                <c:pt idx="1">
                  <c:v>2DO TRIMESTRE</c:v>
                </c:pt>
                <c:pt idx="2">
                  <c:v>3ER TRIMESTRE</c:v>
                </c:pt>
                <c:pt idx="3">
                  <c:v>4TO TRIMESTRE</c:v>
                </c:pt>
              </c:strCache>
            </c:strRef>
          </c:cat>
          <c:val>
            <c:numRef>
              <c:f>Agua!$D$25:$G$25</c:f>
              <c:numCache>
                <c:formatCode>General</c:formatCode>
                <c:ptCount val="4"/>
                <c:pt idx="0" formatCode="0.00">
                  <c:v>557.70000000000005</c:v>
                </c:pt>
                <c:pt idx="1">
                  <c:v>557.70000000000005</c:v>
                </c:pt>
                <c:pt idx="2">
                  <c:v>557.70000000000005</c:v>
                </c:pt>
                <c:pt idx="3">
                  <c:v>557.70000000000005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86-4A51-AA8F-FB0888C977DD}"/>
            </c:ext>
          </c:extLst>
        </c:ser>
        <c:ser>
          <c:idx val="0"/>
          <c:order val="1"/>
          <c:tx>
            <c:strRef>
              <c:f>Agua!$C$24</c:f>
              <c:strCache>
                <c:ptCount val="1"/>
                <c:pt idx="0">
                  <c:v>Litros/persona</c:v>
                </c:pt>
              </c:strCache>
            </c:strRef>
          </c:tx>
          <c:marker>
            <c:symbol val="none"/>
          </c:marker>
          <c:dLbls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Agua!$D$24:$G$24</c:f>
              <c:numCache>
                <c:formatCode>0.00</c:formatCode>
                <c:ptCount val="4"/>
                <c:pt idx="0">
                  <c:v>350.71384233395406</c:v>
                </c:pt>
                <c:pt idx="1">
                  <c:v>437.60683760683759</c:v>
                </c:pt>
                <c:pt idx="2">
                  <c:v>370.37037037037038</c:v>
                </c:pt>
                <c:pt idx="3">
                  <c:v>226.57952069716777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86-4A51-AA8F-FB0888C97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1920767"/>
        <c:axId val="1"/>
      </c:lineChart>
      <c:catAx>
        <c:axId val="5819207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 b="1" i="0" u="none" strike="noStrike" kern="1200" cap="all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trimestres DEL AÑO 2022</a:t>
                </a:r>
              </a:p>
            </c:rich>
          </c:tx>
          <c:layout>
            <c:manualLayout>
              <c:xMode val="edge"/>
              <c:yMode val="edge"/>
              <c:x val="0.36694652375501524"/>
              <c:y val="0.923861265593549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 b="1" i="0" u="none" strike="noStrike" kern="1200" cap="all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litros/persona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19207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310196908205859"/>
          <c:y val="0.43380185868374843"/>
          <c:w val="0.12097235422664676"/>
          <c:h val="0.1046518485888564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u="none" strike="noStrike" kern="1200" cap="all" spc="15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Indicador Consumo per-cápita 2023 por </a:t>
            </a:r>
            <a:r>
              <a:rPr lang="en-US" sz="1600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mes</a:t>
            </a:r>
            <a:endParaRPr lang="en-US" sz="16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Agua!$C$18</c:f>
              <c:strCache>
                <c:ptCount val="1"/>
                <c:pt idx="0">
                  <c:v>Litros/persona</c:v>
                </c:pt>
              </c:strCache>
            </c:strRef>
          </c:tx>
          <c:marker>
            <c:symbol val="none"/>
          </c:marker>
          <c:dLbls>
            <c:spPr>
              <a:noFill/>
              <a:ln w="25400">
                <a:noFill/>
              </a:ln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Energía!$D$8:$O$8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Agua!$D$16:$O$16</c:f>
              <c:numCache>
                <c:formatCode>0.00</c:formatCode>
                <c:ptCount val="12"/>
                <c:pt idx="0">
                  <c:v>105.52451893234017</c:v>
                </c:pt>
                <c:pt idx="1">
                  <c:v>111.73184357541899</c:v>
                </c:pt>
                <c:pt idx="2">
                  <c:v>133.45747982619491</c:v>
                </c:pt>
                <c:pt idx="3">
                  <c:v>133.33333333333334</c:v>
                </c:pt>
                <c:pt idx="4">
                  <c:v>153.84615384615384</c:v>
                </c:pt>
                <c:pt idx="5">
                  <c:v>150.42735042735043</c:v>
                </c:pt>
                <c:pt idx="6">
                  <c:v>133.2267519317879</c:v>
                </c:pt>
                <c:pt idx="7">
                  <c:v>114.5750066613376</c:v>
                </c:pt>
                <c:pt idx="8">
                  <c:v>122.56861177724487</c:v>
                </c:pt>
                <c:pt idx="9">
                  <c:v>87.145969498910674</c:v>
                </c:pt>
                <c:pt idx="10">
                  <c:v>84.967320261437905</c:v>
                </c:pt>
                <c:pt idx="11">
                  <c:v>54.466230936819173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5E-47B8-B55E-7542D8A44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1909247"/>
        <c:axId val="1"/>
      </c:lineChart>
      <c:catAx>
        <c:axId val="5819092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 b="1" i="0" u="none" strike="noStrike" kern="1200" cap="all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trimestres DEL AÑO 2022</a:t>
                </a:r>
              </a:p>
            </c:rich>
          </c:tx>
          <c:layout>
            <c:manualLayout>
              <c:xMode val="edge"/>
              <c:yMode val="edge"/>
              <c:x val="0.36694646762904637"/>
              <c:y val="0.923861162214536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kw/persona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19092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70890201224848"/>
          <c:y val="0.34964593911742342"/>
          <c:w val="0.12097238626421702"/>
          <c:h val="0.1046517035837810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j-cs"/>
              </a:defRPr>
            </a:pPr>
            <a:r>
              <a:rPr lang="es-ES_tradnl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rPr>
              <a:t>CONSUMOS DE</a:t>
            </a:r>
            <a:r>
              <a:rPr lang="es-ES_tradnl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rPr>
              <a:t> PAPEL </a:t>
            </a:r>
            <a:r>
              <a:rPr lang="es-ES_tradnl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rPr>
              <a:t>SUPERVIGILANCIA 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9525">
          <a:noFill/>
        </a:ln>
      </c:spPr>
    </c:floor>
    <c:sideWall>
      <c:thickness val="0"/>
      <c:spPr>
        <a:ln w="25400">
          <a:noFill/>
        </a:ln>
      </c:spPr>
    </c:sideWall>
    <c:backWall>
      <c:thickness val="0"/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Datos!$E$6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invertIfNegative val="0"/>
          <c:cat>
            <c:strRef>
              <c:f>Energía!$D$8:$O$8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Papel!$D$9:$O$9</c:f>
              <c:numCache>
                <c:formatCode>#,##0</c:formatCode>
                <c:ptCount val="12"/>
                <c:pt idx="0">
                  <c:v>9025</c:v>
                </c:pt>
                <c:pt idx="1">
                  <c:v>21223</c:v>
                </c:pt>
                <c:pt idx="2">
                  <c:v>34031</c:v>
                </c:pt>
                <c:pt idx="3">
                  <c:v>75619</c:v>
                </c:pt>
                <c:pt idx="4">
                  <c:v>28300</c:v>
                </c:pt>
                <c:pt idx="5">
                  <c:v>45220</c:v>
                </c:pt>
                <c:pt idx="6">
                  <c:v>68029</c:v>
                </c:pt>
                <c:pt idx="7">
                  <c:v>111650</c:v>
                </c:pt>
                <c:pt idx="8">
                  <c:v>58465</c:v>
                </c:pt>
                <c:pt idx="9">
                  <c:v>27401</c:v>
                </c:pt>
                <c:pt idx="10">
                  <c:v>30670</c:v>
                </c:pt>
                <c:pt idx="11">
                  <c:v>28190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C5-4180-BD8D-FD5982A36D9D}"/>
            </c:ext>
          </c:extLst>
        </c:ser>
        <c:ser>
          <c:idx val="1"/>
          <c:order val="1"/>
          <c:tx>
            <c:strRef>
              <c:f>Datos!$E$7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cat>
            <c:strRef>
              <c:f>Energía!$D$8:$O$8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Papel!$D$10:$O$10</c:f>
              <c:numCache>
                <c:formatCode>#,##0</c:formatCode>
                <c:ptCount val="12"/>
                <c:pt idx="0">
                  <c:v>37826</c:v>
                </c:pt>
                <c:pt idx="1">
                  <c:v>41948</c:v>
                </c:pt>
                <c:pt idx="2">
                  <c:v>66161</c:v>
                </c:pt>
                <c:pt idx="3">
                  <c:v>77130</c:v>
                </c:pt>
                <c:pt idx="4">
                  <c:v>64221</c:v>
                </c:pt>
                <c:pt idx="5">
                  <c:v>56846</c:v>
                </c:pt>
                <c:pt idx="6">
                  <c:v>18224</c:v>
                </c:pt>
                <c:pt idx="7">
                  <c:v>82009</c:v>
                </c:pt>
                <c:pt idx="8">
                  <c:v>74671</c:v>
                </c:pt>
                <c:pt idx="9">
                  <c:v>12000</c:v>
                </c:pt>
                <c:pt idx="10">
                  <c:v>32000</c:v>
                </c:pt>
                <c:pt idx="11">
                  <c:v>18000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C5-4180-BD8D-FD5982A36D9D}"/>
            </c:ext>
          </c:extLst>
        </c:ser>
        <c:ser>
          <c:idx val="2"/>
          <c:order val="2"/>
          <c:tx>
            <c:strRef>
              <c:f>Datos!$E$8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strRef>
              <c:f>Energía!$D$8:$O$8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Papel!$D$11:$O$11</c:f>
              <c:numCache>
                <c:formatCode>#,##0</c:formatCode>
                <c:ptCount val="12"/>
                <c:pt idx="0">
                  <c:v>16996</c:v>
                </c:pt>
                <c:pt idx="1">
                  <c:v>11957</c:v>
                </c:pt>
                <c:pt idx="2">
                  <c:v>37513</c:v>
                </c:pt>
                <c:pt idx="3">
                  <c:v>40149</c:v>
                </c:pt>
                <c:pt idx="4">
                  <c:v>49771</c:v>
                </c:pt>
                <c:pt idx="5">
                  <c:v>56504</c:v>
                </c:pt>
                <c:pt idx="6">
                  <c:v>44749</c:v>
                </c:pt>
                <c:pt idx="7">
                  <c:v>72906</c:v>
                </c:pt>
                <c:pt idx="8">
                  <c:v>70000</c:v>
                </c:pt>
                <c:pt idx="9">
                  <c:v>25000</c:v>
                </c:pt>
                <c:pt idx="10">
                  <c:v>15000</c:v>
                </c:pt>
                <c:pt idx="11">
                  <c:v>12000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C5-4180-BD8D-FD5982A36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03701951"/>
        <c:axId val="1"/>
        <c:axId val="0"/>
      </c:bar3DChart>
      <c:catAx>
        <c:axId val="7037019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 sz="14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MESES DEL AÑO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1500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 sz="14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CONSUMOS Kw/h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3701951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ln>
                  <a:noFill/>
                </a:ln>
                <a:solidFill>
                  <a:schemeClr val="tx1"/>
                </a:solidFill>
              </a:defRPr>
            </a:pPr>
            <a:endParaRPr lang="es-CO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>
      <c:oddHeader>&amp;C&amp;"Montserrat,Negrita"&amp;16&amp;K0070C0
SEGUIMIENTO PROGRAMAS AMBIENTALES&amp;D&amp;G</c:oddHeader>
    </c:headerFooter>
    <c:pageMargins b="0.75" l="0.7" r="0.7" t="0.75" header="0.3" footer="0.3"/>
    <c:pageSetup orientation="portrait"/>
  </c:printSettings>
</c:chartSpace>
</file>

<file path=xl/diagrams/_rels/data1.xml.rels><?xml version="1.0" encoding="UTF-8" standalone="yes"?>
<Relationships xmlns="http://schemas.openxmlformats.org/package/2006/relationships"><Relationship Id="rId8" Type="http://schemas.openxmlformats.org/officeDocument/2006/relationships/hyperlink" Target="#AGUA!A1"/><Relationship Id="rId3" Type="http://schemas.openxmlformats.org/officeDocument/2006/relationships/hyperlink" Target="#Papel!A1"/><Relationship Id="rId7" Type="http://schemas.openxmlformats.org/officeDocument/2006/relationships/hyperlink" Target="#'Papel '!A1"/><Relationship Id="rId2" Type="http://schemas.openxmlformats.org/officeDocument/2006/relationships/hyperlink" Target="#Agua!A1"/><Relationship Id="rId1" Type="http://schemas.openxmlformats.org/officeDocument/2006/relationships/hyperlink" Target="#Energ&#237;a!A1"/><Relationship Id="rId6" Type="http://schemas.openxmlformats.org/officeDocument/2006/relationships/hyperlink" Target="#Energia!A1"/><Relationship Id="rId5" Type="http://schemas.openxmlformats.org/officeDocument/2006/relationships/hyperlink" Target="#'Residuos peligrosos'!A1"/><Relationship Id="rId4" Type="http://schemas.openxmlformats.org/officeDocument/2006/relationships/hyperlink" Target="#'Residuos Solidos'!A1"/><Relationship Id="rId9" Type="http://schemas.openxmlformats.org/officeDocument/2006/relationships/hyperlink" Target="#'Residuos solidos'!A1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9D47C17-E629-9B4E-A0DE-4DB07E260737}" type="doc">
      <dgm:prSet loTypeId="urn:microsoft.com/office/officeart/2008/layout/VerticalCurvedList" loCatId="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MX"/>
        </a:p>
      </dgm:t>
    </dgm:pt>
    <dgm:pt modelId="{30B69DD3-6A9E-114C-A21B-3740ED03FB5A}">
      <dgm:prSet phldrT="[Texto]"/>
      <dgm:spPr>
        <a:solidFill>
          <a:schemeClr val="accent6">
            <a:lumMod val="40000"/>
            <a:lumOff val="60000"/>
          </a:schemeClr>
        </a:solidFill>
      </dgm:spPr>
      <dgm:t>
        <a:bodyPr/>
        <a:lstStyle/>
        <a:p>
          <a:r>
            <a:rPr lang="es-MX" b="1">
              <a:latin typeface="Montserrat" panose="00000500000000000000" pitchFamily="2" charset="0"/>
            </a:rPr>
            <a:t>PROGRAMA USO EFICIENTE Y AHORRO DE ENERGIA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E2082157-1CA4-D04C-B145-22D5BD66860C}" type="parTrans" cxnId="{D3BF4D4A-E5F7-B34B-9D45-8CD11A490AA6}">
      <dgm:prSet/>
      <dgm:spPr/>
      <dgm:t>
        <a:bodyPr/>
        <a:lstStyle/>
        <a:p>
          <a:endParaRPr lang="es-MX">
            <a:latin typeface="Montserrat" panose="00000500000000000000" pitchFamily="2" charset="0"/>
          </a:endParaRPr>
        </a:p>
      </dgm:t>
    </dgm:pt>
    <dgm:pt modelId="{90BED3B1-55A0-1F41-95A4-C5AA25D8836A}" type="sibTrans" cxnId="{D3BF4D4A-E5F7-B34B-9D45-8CD11A490AA6}">
      <dgm:prSet/>
      <dgm:spPr/>
      <dgm:t>
        <a:bodyPr/>
        <a:lstStyle/>
        <a:p>
          <a:endParaRPr lang="es-MX">
            <a:latin typeface="Montserrat" panose="00000500000000000000" pitchFamily="2" charset="0"/>
          </a:endParaRPr>
        </a:p>
      </dgm:t>
    </dgm:pt>
    <dgm:pt modelId="{D343DF9B-CAA4-864F-B3BE-79000FDEBABB}">
      <dgm:prSet phldrT="[Texto]"/>
      <dgm:spPr/>
      <dgm:t>
        <a:bodyPr/>
        <a:lstStyle/>
        <a:p>
          <a:r>
            <a:rPr lang="es-MX" b="1">
              <a:latin typeface="Montserrat" panose="00000500000000000000" pitchFamily="2" charset="0"/>
            </a:rPr>
            <a:t>PROGRAMA USO EFICIENTE Y AHORRO DE AGUA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825B69D1-21F6-A749-8C1D-57B07FCB9252}" type="parTrans" cxnId="{FF86591A-6980-274C-9278-A53088EB743A}">
      <dgm:prSet/>
      <dgm:spPr/>
      <dgm:t>
        <a:bodyPr/>
        <a:lstStyle/>
        <a:p>
          <a:endParaRPr lang="es-MX">
            <a:latin typeface="Montserrat" panose="00000500000000000000" pitchFamily="2" charset="0"/>
          </a:endParaRPr>
        </a:p>
      </dgm:t>
    </dgm:pt>
    <dgm:pt modelId="{C8212F5D-617F-9446-8E3A-B58672EE7796}" type="sibTrans" cxnId="{FF86591A-6980-274C-9278-A53088EB743A}">
      <dgm:prSet/>
      <dgm:spPr/>
      <dgm:t>
        <a:bodyPr/>
        <a:lstStyle/>
        <a:p>
          <a:endParaRPr lang="es-MX">
            <a:latin typeface="Montserrat" panose="00000500000000000000" pitchFamily="2" charset="0"/>
          </a:endParaRPr>
        </a:p>
      </dgm:t>
    </dgm:pt>
    <dgm:pt modelId="{F08A67B2-09A5-C845-ABB1-D8A873AE6542}">
      <dgm:prSet phldrT="[Texto]"/>
      <dgm:spPr>
        <a:solidFill>
          <a:schemeClr val="bg1">
            <a:lumMod val="50000"/>
          </a:schemeClr>
        </a:solidFill>
      </dgm:spPr>
      <dgm:t>
        <a:bodyPr/>
        <a:lstStyle/>
        <a:p>
          <a:r>
            <a:rPr lang="es-MX" b="1">
              <a:latin typeface="Montserrat" panose="00000500000000000000" pitchFamily="2" charset="0"/>
            </a:rPr>
            <a:t>PROGRAMA USO EFICIENTE Y AHORRO DE PAPEL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F6E288B6-E114-B943-AE3E-DF24104138A9}" type="parTrans" cxnId="{0D6BD85C-CFC2-8547-9750-CD39750CC5E7}">
      <dgm:prSet/>
      <dgm:spPr/>
      <dgm:t>
        <a:bodyPr/>
        <a:lstStyle/>
        <a:p>
          <a:endParaRPr lang="es-MX">
            <a:latin typeface="Montserrat" panose="00000500000000000000" pitchFamily="2" charset="0"/>
          </a:endParaRPr>
        </a:p>
      </dgm:t>
    </dgm:pt>
    <dgm:pt modelId="{99B9775B-4CD4-A046-A54B-303A9AD465D5}" type="sibTrans" cxnId="{0D6BD85C-CFC2-8547-9750-CD39750CC5E7}">
      <dgm:prSet/>
      <dgm:spPr/>
      <dgm:t>
        <a:bodyPr/>
        <a:lstStyle/>
        <a:p>
          <a:endParaRPr lang="es-MX">
            <a:latin typeface="Montserrat" panose="00000500000000000000" pitchFamily="2" charset="0"/>
          </a:endParaRPr>
        </a:p>
      </dgm:t>
    </dgm:pt>
    <dgm:pt modelId="{CEF8CC17-D90A-DB43-8003-70158E42ADDD}">
      <dgm:prSet/>
      <dgm:spPr>
        <a:solidFill>
          <a:schemeClr val="accent3">
            <a:lumMod val="60000"/>
            <a:lumOff val="40000"/>
          </a:schemeClr>
        </a:solidFill>
      </dgm:spPr>
      <dgm:t>
        <a:bodyPr/>
        <a:lstStyle/>
        <a:p>
          <a:r>
            <a:rPr lang="es-MX" b="1">
              <a:latin typeface="Montserrat" panose="00000500000000000000" pitchFamily="2" charset="0"/>
            </a:rPr>
            <a:t>PROGRAMA INTREGRAL DE RESIDUOS SOLIDOS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3451DAAE-6B35-3548-8515-E4DF37F0D9A6}" type="parTrans" cxnId="{32C9A25A-E364-F14E-A367-949FED77B9C4}">
      <dgm:prSet/>
      <dgm:spPr/>
      <dgm:t>
        <a:bodyPr/>
        <a:lstStyle/>
        <a:p>
          <a:endParaRPr lang="es-MX">
            <a:latin typeface="Montserrat" panose="00000500000000000000" pitchFamily="2" charset="0"/>
          </a:endParaRPr>
        </a:p>
      </dgm:t>
    </dgm:pt>
    <dgm:pt modelId="{AC6A4CF8-23A3-2442-B4D0-FDD088C22917}" type="sibTrans" cxnId="{32C9A25A-E364-F14E-A367-949FED77B9C4}">
      <dgm:prSet/>
      <dgm:spPr/>
      <dgm:t>
        <a:bodyPr/>
        <a:lstStyle/>
        <a:p>
          <a:endParaRPr lang="es-MX">
            <a:latin typeface="Montserrat" panose="00000500000000000000" pitchFamily="2" charset="0"/>
          </a:endParaRPr>
        </a:p>
      </dgm:t>
    </dgm:pt>
    <dgm:pt modelId="{5C6E8193-BD2A-EA40-94C3-D96C88009B02}">
      <dgm:prSet/>
      <dgm:spPr>
        <a:solidFill>
          <a:srgbClr val="FF0000"/>
        </a:solidFill>
      </dgm:spPr>
      <dgm:t>
        <a:bodyPr/>
        <a:lstStyle/>
        <a:p>
          <a:r>
            <a:rPr lang="es-MX" b="1">
              <a:latin typeface="Montserrat" panose="00000500000000000000" pitchFamily="2" charset="0"/>
            </a:rPr>
            <a:t>PROGRAMA INTEGRAL RESIDUOS PELIGROSOS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4C7ECA59-A854-B445-9119-CABCA01CEE4E}" type="parTrans" cxnId="{FE7CF9E3-B980-6E49-9D12-D4C45608E3E3}">
      <dgm:prSet/>
      <dgm:spPr/>
      <dgm:t>
        <a:bodyPr/>
        <a:lstStyle/>
        <a:p>
          <a:endParaRPr lang="es-MX">
            <a:latin typeface="Montserrat" panose="00000500000000000000" pitchFamily="2" charset="0"/>
          </a:endParaRPr>
        </a:p>
      </dgm:t>
    </dgm:pt>
    <dgm:pt modelId="{D3EF61B1-2A9A-334C-B87E-1048D5619764}" type="sibTrans" cxnId="{FE7CF9E3-B980-6E49-9D12-D4C45608E3E3}">
      <dgm:prSet/>
      <dgm:spPr/>
      <dgm:t>
        <a:bodyPr/>
        <a:lstStyle/>
        <a:p>
          <a:endParaRPr lang="es-MX">
            <a:latin typeface="Montserrat" panose="00000500000000000000" pitchFamily="2" charset="0"/>
          </a:endParaRPr>
        </a:p>
      </dgm:t>
    </dgm:pt>
    <dgm:pt modelId="{D185309A-3059-DD48-8B2E-7E17C7DF8113}" type="pres">
      <dgm:prSet presAssocID="{09D47C17-E629-9B4E-A0DE-4DB07E260737}" presName="Name0" presStyleCnt="0">
        <dgm:presLayoutVars>
          <dgm:chMax val="7"/>
          <dgm:chPref val="7"/>
          <dgm:dir/>
        </dgm:presLayoutVars>
      </dgm:prSet>
      <dgm:spPr/>
      <dgm:t>
        <a:bodyPr/>
        <a:lstStyle/>
        <a:p>
          <a:endParaRPr lang="es-ES"/>
        </a:p>
      </dgm:t>
    </dgm:pt>
    <dgm:pt modelId="{F1013F05-31FC-FF42-A5C1-EC8E59AB8572}" type="pres">
      <dgm:prSet presAssocID="{09D47C17-E629-9B4E-A0DE-4DB07E260737}" presName="Name1" presStyleCnt="0"/>
      <dgm:spPr/>
    </dgm:pt>
    <dgm:pt modelId="{B4758770-9F1C-EC43-9A6A-CA554EEA6660}" type="pres">
      <dgm:prSet presAssocID="{09D47C17-E629-9B4E-A0DE-4DB07E260737}" presName="cycle" presStyleCnt="0"/>
      <dgm:spPr/>
    </dgm:pt>
    <dgm:pt modelId="{1080F395-BF3B-C341-B02C-55CDD8521043}" type="pres">
      <dgm:prSet presAssocID="{09D47C17-E629-9B4E-A0DE-4DB07E260737}" presName="srcNode" presStyleLbl="node1" presStyleIdx="0" presStyleCnt="5"/>
      <dgm:spPr/>
    </dgm:pt>
    <dgm:pt modelId="{358890B8-DEC3-7549-9354-6693C2F6AB74}" type="pres">
      <dgm:prSet presAssocID="{09D47C17-E629-9B4E-A0DE-4DB07E260737}" presName="conn" presStyleLbl="parChTrans1D2" presStyleIdx="0" presStyleCnt="1"/>
      <dgm:spPr/>
      <dgm:t>
        <a:bodyPr/>
        <a:lstStyle/>
        <a:p>
          <a:endParaRPr lang="es-ES"/>
        </a:p>
      </dgm:t>
    </dgm:pt>
    <dgm:pt modelId="{3DAC6F72-9E1E-5A44-9EC6-CFC708EE0CA1}" type="pres">
      <dgm:prSet presAssocID="{09D47C17-E629-9B4E-A0DE-4DB07E260737}" presName="extraNode" presStyleLbl="node1" presStyleIdx="0" presStyleCnt="5"/>
      <dgm:spPr/>
    </dgm:pt>
    <dgm:pt modelId="{A4C2F485-C8F0-C34C-8077-1F677EC637A3}" type="pres">
      <dgm:prSet presAssocID="{09D47C17-E629-9B4E-A0DE-4DB07E260737}" presName="dstNode" presStyleLbl="node1" presStyleIdx="0" presStyleCnt="5"/>
      <dgm:spPr/>
    </dgm:pt>
    <dgm:pt modelId="{3F16F3FC-93D8-7144-97F3-C6D647B2F1E3}" type="pres">
      <dgm:prSet presAssocID="{30B69DD3-6A9E-114C-A21B-3740ED03FB5A}" presName="text_1" presStyleLbl="node1" presStyleIdx="0" presStyleCnt="5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F590E7C8-46F8-414E-BB4E-EE3493409B04}" type="pres">
      <dgm:prSet presAssocID="{30B69DD3-6A9E-114C-A21B-3740ED03FB5A}" presName="accent_1" presStyleCnt="0"/>
      <dgm:spPr/>
    </dgm:pt>
    <dgm:pt modelId="{A3C3FB9B-4B25-C847-A39C-E1074655B502}" type="pres">
      <dgm:prSet presAssocID="{30B69DD3-6A9E-114C-A21B-3740ED03FB5A}" presName="accentRepeatNode" presStyleLbl="solidFgAcc1" presStyleIdx="0" presStyleCnt="5"/>
      <dgm:spPr/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A336B917-EC39-9F41-97EC-1A652647BB60}" type="pres">
      <dgm:prSet presAssocID="{F08A67B2-09A5-C845-ABB1-D8A873AE6542}" presName="text_2" presStyleLbl="node1" presStyleIdx="1" presStyleCnt="5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A2DD254D-6D15-ED49-80EA-389F51323CCE}" type="pres">
      <dgm:prSet presAssocID="{F08A67B2-09A5-C845-ABB1-D8A873AE6542}" presName="accent_2" presStyleCnt="0"/>
      <dgm:spPr/>
    </dgm:pt>
    <dgm:pt modelId="{E3E512B8-4912-8F42-8B59-87A65BC1CF78}" type="pres">
      <dgm:prSet presAssocID="{F08A67B2-09A5-C845-ABB1-D8A873AE6542}" presName="accentRepeatNode" presStyleLbl="solidFgAcc1" presStyleIdx="1" presStyleCnt="5"/>
      <dgm:spPr/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  <dgm:pt modelId="{D4B68DF1-1065-5344-90CA-EBB8A8C5B207}" type="pres">
      <dgm:prSet presAssocID="{D343DF9B-CAA4-864F-B3BE-79000FDEBABB}" presName="text_3" presStyleLbl="node1" presStyleIdx="2" presStyleCnt="5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3E555B7F-B107-6244-8E48-E15FA5F138AC}" type="pres">
      <dgm:prSet presAssocID="{D343DF9B-CAA4-864F-B3BE-79000FDEBABB}" presName="accent_3" presStyleCnt="0"/>
      <dgm:spPr/>
    </dgm:pt>
    <dgm:pt modelId="{CA5FB86A-1B23-2145-AE56-60DE12C51495}" type="pres">
      <dgm:prSet presAssocID="{D343DF9B-CAA4-864F-B3BE-79000FDEBABB}" presName="accentRepeatNode" presStyleLbl="solidFgAcc1" presStyleIdx="2" presStyleCnt="5"/>
      <dgm:spPr/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8"/>
          </dgm14:cNvPr>
        </a:ext>
      </dgm:extLst>
    </dgm:pt>
    <dgm:pt modelId="{FFBB2AEA-ABFC-5440-8333-561A902E91AB}" type="pres">
      <dgm:prSet presAssocID="{CEF8CC17-D90A-DB43-8003-70158E42ADDD}" presName="text_4" presStyleLbl="node1" presStyleIdx="3" presStyleCnt="5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E39989C1-11DA-A04F-8C0C-1BC539FBF273}" type="pres">
      <dgm:prSet presAssocID="{CEF8CC17-D90A-DB43-8003-70158E42ADDD}" presName="accent_4" presStyleCnt="0"/>
      <dgm:spPr/>
    </dgm:pt>
    <dgm:pt modelId="{E08C1DDC-6935-4C46-A942-C499D45E160B}" type="pres">
      <dgm:prSet presAssocID="{CEF8CC17-D90A-DB43-8003-70158E42ADDD}" presName="accentRepeatNode" presStyleLbl="solidFgAcc1" presStyleIdx="3" presStyleCnt="5"/>
      <dgm:spPr/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9"/>
          </dgm14:cNvPr>
        </a:ext>
      </dgm:extLst>
    </dgm:pt>
    <dgm:pt modelId="{4474C651-CC38-954A-B126-05E43ECB2E6B}" type="pres">
      <dgm:prSet presAssocID="{5C6E8193-BD2A-EA40-94C3-D96C88009B02}" presName="text_5" presStyleLbl="node1" presStyleIdx="4" presStyleCnt="5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E9220E4D-A487-474E-ABB6-F7B78F3C0FC2}" type="pres">
      <dgm:prSet presAssocID="{5C6E8193-BD2A-EA40-94C3-D96C88009B02}" presName="accent_5" presStyleCnt="0"/>
      <dgm:spPr/>
    </dgm:pt>
    <dgm:pt modelId="{3AF69C75-7190-6C40-BC6D-0E66A20AD433}" type="pres">
      <dgm:prSet presAssocID="{5C6E8193-BD2A-EA40-94C3-D96C88009B02}" presName="accentRepeatNode" presStyleLbl="solidFgAcc1" presStyleIdx="4" presStyleCnt="5"/>
      <dgm:spPr/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</dgm:ptLst>
  <dgm:cxnLst>
    <dgm:cxn modelId="{2C5D5E29-950E-6F45-81B2-6D607ED1032E}" type="presOf" srcId="{CEF8CC17-D90A-DB43-8003-70158E42ADDD}" destId="{FFBB2AEA-ABFC-5440-8333-561A902E91AB}" srcOrd="0" destOrd="0" presId="urn:microsoft.com/office/officeart/2008/layout/VerticalCurvedList"/>
    <dgm:cxn modelId="{CD78784E-645D-D940-9FF5-96A3E5784352}" type="presOf" srcId="{90BED3B1-55A0-1F41-95A4-C5AA25D8836A}" destId="{358890B8-DEC3-7549-9354-6693C2F6AB74}" srcOrd="0" destOrd="0" presId="urn:microsoft.com/office/officeart/2008/layout/VerticalCurvedList"/>
    <dgm:cxn modelId="{0DC7784D-FE02-1A40-9205-ADD75ED07D01}" type="presOf" srcId="{30B69DD3-6A9E-114C-A21B-3740ED03FB5A}" destId="{3F16F3FC-93D8-7144-97F3-C6D647B2F1E3}" srcOrd="0" destOrd="0" presId="urn:microsoft.com/office/officeart/2008/layout/VerticalCurvedList"/>
    <dgm:cxn modelId="{FF86591A-6980-274C-9278-A53088EB743A}" srcId="{09D47C17-E629-9B4E-A0DE-4DB07E260737}" destId="{D343DF9B-CAA4-864F-B3BE-79000FDEBABB}" srcOrd="2" destOrd="0" parTransId="{825B69D1-21F6-A749-8C1D-57B07FCB9252}" sibTransId="{C8212F5D-617F-9446-8E3A-B58672EE7796}"/>
    <dgm:cxn modelId="{2726843F-B9CB-CE4A-AE79-080362EBEF5A}" type="presOf" srcId="{09D47C17-E629-9B4E-A0DE-4DB07E260737}" destId="{D185309A-3059-DD48-8B2E-7E17C7DF8113}" srcOrd="0" destOrd="0" presId="urn:microsoft.com/office/officeart/2008/layout/VerticalCurvedList"/>
    <dgm:cxn modelId="{0D6BD85C-CFC2-8547-9750-CD39750CC5E7}" srcId="{09D47C17-E629-9B4E-A0DE-4DB07E260737}" destId="{F08A67B2-09A5-C845-ABB1-D8A873AE6542}" srcOrd="1" destOrd="0" parTransId="{F6E288B6-E114-B943-AE3E-DF24104138A9}" sibTransId="{99B9775B-4CD4-A046-A54B-303A9AD465D5}"/>
    <dgm:cxn modelId="{D3BF4D4A-E5F7-B34B-9D45-8CD11A490AA6}" srcId="{09D47C17-E629-9B4E-A0DE-4DB07E260737}" destId="{30B69DD3-6A9E-114C-A21B-3740ED03FB5A}" srcOrd="0" destOrd="0" parTransId="{E2082157-1CA4-D04C-B145-22D5BD66860C}" sibTransId="{90BED3B1-55A0-1F41-95A4-C5AA25D8836A}"/>
    <dgm:cxn modelId="{DD742D31-0A6A-9044-A87E-6055040696E4}" type="presOf" srcId="{F08A67B2-09A5-C845-ABB1-D8A873AE6542}" destId="{A336B917-EC39-9F41-97EC-1A652647BB60}" srcOrd="0" destOrd="0" presId="urn:microsoft.com/office/officeart/2008/layout/VerticalCurvedList"/>
    <dgm:cxn modelId="{E8DD7B84-B6AA-B14F-B741-204FD3FF551E}" type="presOf" srcId="{5C6E8193-BD2A-EA40-94C3-D96C88009B02}" destId="{4474C651-CC38-954A-B126-05E43ECB2E6B}" srcOrd="0" destOrd="0" presId="urn:microsoft.com/office/officeart/2008/layout/VerticalCurvedList"/>
    <dgm:cxn modelId="{3270623A-DDC1-854D-B618-1D91E11C626A}" type="presOf" srcId="{D343DF9B-CAA4-864F-B3BE-79000FDEBABB}" destId="{D4B68DF1-1065-5344-90CA-EBB8A8C5B207}" srcOrd="0" destOrd="0" presId="urn:microsoft.com/office/officeart/2008/layout/VerticalCurvedList"/>
    <dgm:cxn modelId="{32C9A25A-E364-F14E-A367-949FED77B9C4}" srcId="{09D47C17-E629-9B4E-A0DE-4DB07E260737}" destId="{CEF8CC17-D90A-DB43-8003-70158E42ADDD}" srcOrd="3" destOrd="0" parTransId="{3451DAAE-6B35-3548-8515-E4DF37F0D9A6}" sibTransId="{AC6A4CF8-23A3-2442-B4D0-FDD088C22917}"/>
    <dgm:cxn modelId="{FE7CF9E3-B980-6E49-9D12-D4C45608E3E3}" srcId="{09D47C17-E629-9B4E-A0DE-4DB07E260737}" destId="{5C6E8193-BD2A-EA40-94C3-D96C88009B02}" srcOrd="4" destOrd="0" parTransId="{4C7ECA59-A854-B445-9119-CABCA01CEE4E}" sibTransId="{D3EF61B1-2A9A-334C-B87E-1048D5619764}"/>
    <dgm:cxn modelId="{F2C2AC61-591C-BF43-9C10-ECFEE082CDF7}" type="presParOf" srcId="{D185309A-3059-DD48-8B2E-7E17C7DF8113}" destId="{F1013F05-31FC-FF42-A5C1-EC8E59AB8572}" srcOrd="0" destOrd="0" presId="urn:microsoft.com/office/officeart/2008/layout/VerticalCurvedList"/>
    <dgm:cxn modelId="{30632F6F-18A4-3C42-A3E4-5F5A2BEC6FE5}" type="presParOf" srcId="{F1013F05-31FC-FF42-A5C1-EC8E59AB8572}" destId="{B4758770-9F1C-EC43-9A6A-CA554EEA6660}" srcOrd="0" destOrd="0" presId="urn:microsoft.com/office/officeart/2008/layout/VerticalCurvedList"/>
    <dgm:cxn modelId="{A23379A6-2029-3747-80DB-3D4412058B28}" type="presParOf" srcId="{B4758770-9F1C-EC43-9A6A-CA554EEA6660}" destId="{1080F395-BF3B-C341-B02C-55CDD8521043}" srcOrd="0" destOrd="0" presId="urn:microsoft.com/office/officeart/2008/layout/VerticalCurvedList"/>
    <dgm:cxn modelId="{35F8DFBA-5019-F243-88D1-91AD18D6B2F7}" type="presParOf" srcId="{B4758770-9F1C-EC43-9A6A-CA554EEA6660}" destId="{358890B8-DEC3-7549-9354-6693C2F6AB74}" srcOrd="1" destOrd="0" presId="urn:microsoft.com/office/officeart/2008/layout/VerticalCurvedList"/>
    <dgm:cxn modelId="{D25DF9D5-8715-C545-9059-ABD6AB9AF04F}" type="presParOf" srcId="{B4758770-9F1C-EC43-9A6A-CA554EEA6660}" destId="{3DAC6F72-9E1E-5A44-9EC6-CFC708EE0CA1}" srcOrd="2" destOrd="0" presId="urn:microsoft.com/office/officeart/2008/layout/VerticalCurvedList"/>
    <dgm:cxn modelId="{4450FAAF-3C69-1D4E-A4DB-59E3A2DE7687}" type="presParOf" srcId="{B4758770-9F1C-EC43-9A6A-CA554EEA6660}" destId="{A4C2F485-C8F0-C34C-8077-1F677EC637A3}" srcOrd="3" destOrd="0" presId="urn:microsoft.com/office/officeart/2008/layout/VerticalCurvedList"/>
    <dgm:cxn modelId="{4D895C70-5340-1342-917D-DDBD4C977968}" type="presParOf" srcId="{F1013F05-31FC-FF42-A5C1-EC8E59AB8572}" destId="{3F16F3FC-93D8-7144-97F3-C6D647B2F1E3}" srcOrd="1" destOrd="0" presId="urn:microsoft.com/office/officeart/2008/layout/VerticalCurvedList"/>
    <dgm:cxn modelId="{54275F8E-A3E5-FC47-853C-1622AACF6E53}" type="presParOf" srcId="{F1013F05-31FC-FF42-A5C1-EC8E59AB8572}" destId="{F590E7C8-46F8-414E-BB4E-EE3493409B04}" srcOrd="2" destOrd="0" presId="urn:microsoft.com/office/officeart/2008/layout/VerticalCurvedList"/>
    <dgm:cxn modelId="{0FFF5789-62DE-074B-AD36-689EC285987F}" type="presParOf" srcId="{F590E7C8-46F8-414E-BB4E-EE3493409B04}" destId="{A3C3FB9B-4B25-C847-A39C-E1074655B502}" srcOrd="0" destOrd="0" presId="urn:microsoft.com/office/officeart/2008/layout/VerticalCurvedList"/>
    <dgm:cxn modelId="{1D8BE649-F54E-D049-922C-E94AE6713C25}" type="presParOf" srcId="{F1013F05-31FC-FF42-A5C1-EC8E59AB8572}" destId="{A336B917-EC39-9F41-97EC-1A652647BB60}" srcOrd="3" destOrd="0" presId="urn:microsoft.com/office/officeart/2008/layout/VerticalCurvedList"/>
    <dgm:cxn modelId="{C666B6DC-02FF-6C42-8658-F1847307F252}" type="presParOf" srcId="{F1013F05-31FC-FF42-A5C1-EC8E59AB8572}" destId="{A2DD254D-6D15-ED49-80EA-389F51323CCE}" srcOrd="4" destOrd="0" presId="urn:microsoft.com/office/officeart/2008/layout/VerticalCurvedList"/>
    <dgm:cxn modelId="{AC4E09EE-E7AB-6B46-B67C-AEE6A1DB7A1F}" type="presParOf" srcId="{A2DD254D-6D15-ED49-80EA-389F51323CCE}" destId="{E3E512B8-4912-8F42-8B59-87A65BC1CF78}" srcOrd="0" destOrd="0" presId="urn:microsoft.com/office/officeart/2008/layout/VerticalCurvedList"/>
    <dgm:cxn modelId="{0401B250-C7B3-C84F-81DE-453D9E61840A}" type="presParOf" srcId="{F1013F05-31FC-FF42-A5C1-EC8E59AB8572}" destId="{D4B68DF1-1065-5344-90CA-EBB8A8C5B207}" srcOrd="5" destOrd="0" presId="urn:microsoft.com/office/officeart/2008/layout/VerticalCurvedList"/>
    <dgm:cxn modelId="{38D93FB1-5378-384B-A912-0954E08CEFC2}" type="presParOf" srcId="{F1013F05-31FC-FF42-A5C1-EC8E59AB8572}" destId="{3E555B7F-B107-6244-8E48-E15FA5F138AC}" srcOrd="6" destOrd="0" presId="urn:microsoft.com/office/officeart/2008/layout/VerticalCurvedList"/>
    <dgm:cxn modelId="{BF61C204-6F00-8840-AA75-A27716A056DC}" type="presParOf" srcId="{3E555B7F-B107-6244-8E48-E15FA5F138AC}" destId="{CA5FB86A-1B23-2145-AE56-60DE12C51495}" srcOrd="0" destOrd="0" presId="urn:microsoft.com/office/officeart/2008/layout/VerticalCurvedList"/>
    <dgm:cxn modelId="{0EB317CF-DFF8-B545-9049-F6A809E5C314}" type="presParOf" srcId="{F1013F05-31FC-FF42-A5C1-EC8E59AB8572}" destId="{FFBB2AEA-ABFC-5440-8333-561A902E91AB}" srcOrd="7" destOrd="0" presId="urn:microsoft.com/office/officeart/2008/layout/VerticalCurvedList"/>
    <dgm:cxn modelId="{48205686-3381-8A42-A3EF-EA8A3150056B}" type="presParOf" srcId="{F1013F05-31FC-FF42-A5C1-EC8E59AB8572}" destId="{E39989C1-11DA-A04F-8C0C-1BC539FBF273}" srcOrd="8" destOrd="0" presId="urn:microsoft.com/office/officeart/2008/layout/VerticalCurvedList"/>
    <dgm:cxn modelId="{E73BAFB2-DA12-D341-901F-C6D16641A57B}" type="presParOf" srcId="{E39989C1-11DA-A04F-8C0C-1BC539FBF273}" destId="{E08C1DDC-6935-4C46-A942-C499D45E160B}" srcOrd="0" destOrd="0" presId="urn:microsoft.com/office/officeart/2008/layout/VerticalCurvedList"/>
    <dgm:cxn modelId="{5F2BAE5D-8F79-B246-89AC-488789624C9C}" type="presParOf" srcId="{F1013F05-31FC-FF42-A5C1-EC8E59AB8572}" destId="{4474C651-CC38-954A-B126-05E43ECB2E6B}" srcOrd="9" destOrd="0" presId="urn:microsoft.com/office/officeart/2008/layout/VerticalCurvedList"/>
    <dgm:cxn modelId="{C88EDABA-EACE-A444-9640-B4C44043AD38}" type="presParOf" srcId="{F1013F05-31FC-FF42-A5C1-EC8E59AB8572}" destId="{E9220E4D-A487-474E-ABB6-F7B78F3C0FC2}" srcOrd="10" destOrd="0" presId="urn:microsoft.com/office/officeart/2008/layout/VerticalCurvedList"/>
    <dgm:cxn modelId="{A91E28A3-661D-0A46-BCA6-790E01CE65C5}" type="presParOf" srcId="{E9220E4D-A487-474E-ABB6-F7B78F3C0FC2}" destId="{3AF69C75-7190-6C40-BC6D-0E66A20AD433}" srcOrd="0" destOrd="0" presId="urn:microsoft.com/office/officeart/2008/layout/VerticalCurvedList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358890B8-DEC3-7549-9354-6693C2F6AB74}">
      <dsp:nvSpPr>
        <dsp:cNvPr id="0" name=""/>
        <dsp:cNvSpPr/>
      </dsp:nvSpPr>
      <dsp:spPr>
        <a:xfrm>
          <a:off x="-8035603" y="-1227571"/>
          <a:ext cx="9560793" cy="9560793"/>
        </a:xfrm>
        <a:prstGeom prst="blockArc">
          <a:avLst>
            <a:gd name="adj1" fmla="val 18900000"/>
            <a:gd name="adj2" fmla="val 2700000"/>
            <a:gd name="adj3" fmla="val 226"/>
          </a:avLst>
        </a:pr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F16F3FC-93D8-7144-97F3-C6D647B2F1E3}">
      <dsp:nvSpPr>
        <dsp:cNvPr id="0" name=""/>
        <dsp:cNvSpPr/>
      </dsp:nvSpPr>
      <dsp:spPr>
        <a:xfrm>
          <a:off x="665605" y="443961"/>
          <a:ext cx="9861068" cy="88849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05239" tIns="66040" rIns="66040" bIns="66040" numCol="1" spcCol="1270" anchor="ctr" anchorCtr="0">
          <a:noAutofit/>
        </a:bodyPr>
        <a:lstStyle/>
        <a:p>
          <a:pPr lvl="0" algn="l" defTabSz="1155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MX" sz="2600" b="1" kern="1200">
              <a:latin typeface="Montserrat" panose="00000500000000000000" pitchFamily="2" charset="0"/>
            </a:rPr>
            <a:t>PROGRAMA USO EFICIENTE Y AHORRO DE ENERGIA</a:t>
          </a:r>
        </a:p>
      </dsp:txBody>
      <dsp:txXfrm>
        <a:off x="665605" y="443961"/>
        <a:ext cx="9861068" cy="888490"/>
      </dsp:txXfrm>
    </dsp:sp>
    <dsp:sp modelId="{A3C3FB9B-4B25-C847-A39C-E1074655B502}">
      <dsp:nvSpPr>
        <dsp:cNvPr id="0" name=""/>
        <dsp:cNvSpPr/>
      </dsp:nvSpPr>
      <dsp:spPr>
        <a:xfrm>
          <a:off x="110298" y="332899"/>
          <a:ext cx="1110613" cy="1110613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336B917-EC39-9F41-97EC-1A652647BB60}">
      <dsp:nvSpPr>
        <dsp:cNvPr id="0" name=""/>
        <dsp:cNvSpPr/>
      </dsp:nvSpPr>
      <dsp:spPr>
        <a:xfrm>
          <a:off x="1302271" y="1776270"/>
          <a:ext cx="9224402" cy="888490"/>
        </a:xfrm>
        <a:prstGeom prst="rect">
          <a:avLst/>
        </a:prstGeom>
        <a:solidFill>
          <a:schemeClr val="bg1">
            <a:lumMod val="50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05239" tIns="66040" rIns="66040" bIns="66040" numCol="1" spcCol="1270" anchor="ctr" anchorCtr="0">
          <a:noAutofit/>
        </a:bodyPr>
        <a:lstStyle/>
        <a:p>
          <a:pPr lvl="0" algn="l" defTabSz="1155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MX" sz="2600" b="1" kern="1200">
              <a:latin typeface="Montserrat" panose="00000500000000000000" pitchFamily="2" charset="0"/>
            </a:rPr>
            <a:t>PROGRAMA USO EFICIENTE Y AHORRO DE PAPEL</a:t>
          </a:r>
        </a:p>
      </dsp:txBody>
      <dsp:txXfrm>
        <a:off x="1302271" y="1776270"/>
        <a:ext cx="9224402" cy="888490"/>
      </dsp:txXfrm>
    </dsp:sp>
    <dsp:sp modelId="{E3E512B8-4912-8F42-8B59-87A65BC1CF78}">
      <dsp:nvSpPr>
        <dsp:cNvPr id="0" name=""/>
        <dsp:cNvSpPr/>
      </dsp:nvSpPr>
      <dsp:spPr>
        <a:xfrm>
          <a:off x="746964" y="1665209"/>
          <a:ext cx="1110613" cy="1110613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4B68DF1-1065-5344-90CA-EBB8A8C5B207}">
      <dsp:nvSpPr>
        <dsp:cNvPr id="0" name=""/>
        <dsp:cNvSpPr/>
      </dsp:nvSpPr>
      <dsp:spPr>
        <a:xfrm>
          <a:off x="1497676" y="3108579"/>
          <a:ext cx="9028997" cy="888490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05239" tIns="66040" rIns="66040" bIns="66040" numCol="1" spcCol="1270" anchor="ctr" anchorCtr="0">
          <a:noAutofit/>
        </a:bodyPr>
        <a:lstStyle/>
        <a:p>
          <a:pPr lvl="0" algn="l" defTabSz="1155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MX" sz="2600" b="1" kern="1200">
              <a:latin typeface="Montserrat" panose="00000500000000000000" pitchFamily="2" charset="0"/>
            </a:rPr>
            <a:t>PROGRAMA USO EFICIENTE Y AHORRO DE AGUA</a:t>
          </a:r>
        </a:p>
      </dsp:txBody>
      <dsp:txXfrm>
        <a:off x="1497676" y="3108579"/>
        <a:ext cx="9028997" cy="888490"/>
      </dsp:txXfrm>
    </dsp:sp>
    <dsp:sp modelId="{CA5FB86A-1B23-2145-AE56-60DE12C51495}">
      <dsp:nvSpPr>
        <dsp:cNvPr id="0" name=""/>
        <dsp:cNvSpPr/>
      </dsp:nvSpPr>
      <dsp:spPr>
        <a:xfrm>
          <a:off x="942370" y="2997518"/>
          <a:ext cx="1110613" cy="1110613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FBB2AEA-ABFC-5440-8333-561A902E91AB}">
      <dsp:nvSpPr>
        <dsp:cNvPr id="0" name=""/>
        <dsp:cNvSpPr/>
      </dsp:nvSpPr>
      <dsp:spPr>
        <a:xfrm>
          <a:off x="1302271" y="4440889"/>
          <a:ext cx="9224402" cy="88849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05239" tIns="66040" rIns="66040" bIns="66040" numCol="1" spcCol="1270" anchor="ctr" anchorCtr="0">
          <a:noAutofit/>
        </a:bodyPr>
        <a:lstStyle/>
        <a:p>
          <a:pPr lvl="0" algn="l" defTabSz="1155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MX" sz="2600" b="1" kern="1200">
              <a:latin typeface="Montserrat" panose="00000500000000000000" pitchFamily="2" charset="0"/>
            </a:rPr>
            <a:t>PROGRAMA INTREGRAL DE RESIDUOS SOLIDOS</a:t>
          </a:r>
        </a:p>
      </dsp:txBody>
      <dsp:txXfrm>
        <a:off x="1302271" y="4440889"/>
        <a:ext cx="9224402" cy="888490"/>
      </dsp:txXfrm>
    </dsp:sp>
    <dsp:sp modelId="{E08C1DDC-6935-4C46-A942-C499D45E160B}">
      <dsp:nvSpPr>
        <dsp:cNvPr id="0" name=""/>
        <dsp:cNvSpPr/>
      </dsp:nvSpPr>
      <dsp:spPr>
        <a:xfrm>
          <a:off x="746964" y="4329827"/>
          <a:ext cx="1110613" cy="1110613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474C651-CC38-954A-B126-05E43ECB2E6B}">
      <dsp:nvSpPr>
        <dsp:cNvPr id="0" name=""/>
        <dsp:cNvSpPr/>
      </dsp:nvSpPr>
      <dsp:spPr>
        <a:xfrm>
          <a:off x="665605" y="5773198"/>
          <a:ext cx="9861068" cy="888490"/>
        </a:xfrm>
        <a:prstGeom prst="rect">
          <a:avLst/>
        </a:prstGeom>
        <a:solidFill>
          <a:srgbClr val="FF00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05239" tIns="66040" rIns="66040" bIns="66040" numCol="1" spcCol="1270" anchor="ctr" anchorCtr="0">
          <a:noAutofit/>
        </a:bodyPr>
        <a:lstStyle/>
        <a:p>
          <a:pPr lvl="0" algn="l" defTabSz="1155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MX" sz="2600" b="1" kern="1200">
              <a:latin typeface="Montserrat" panose="00000500000000000000" pitchFamily="2" charset="0"/>
            </a:rPr>
            <a:t>PROGRAMA INTEGRAL RESIDUOS PELIGROSOS</a:t>
          </a:r>
        </a:p>
      </dsp:txBody>
      <dsp:txXfrm>
        <a:off x="665605" y="5773198"/>
        <a:ext cx="9861068" cy="888490"/>
      </dsp:txXfrm>
    </dsp:sp>
    <dsp:sp modelId="{3AF69C75-7190-6C40-BC6D-0E66A20AD433}">
      <dsp:nvSpPr>
        <dsp:cNvPr id="0" name=""/>
        <dsp:cNvSpPr/>
      </dsp:nvSpPr>
      <dsp:spPr>
        <a:xfrm>
          <a:off x="110298" y="5662137"/>
          <a:ext cx="1110613" cy="1110613"/>
        </a:xfrm>
        <a:prstGeom prst="ellips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VerticalCurvedList">
  <dgm:title val=""/>
  <dgm:desc val=""/>
  <dgm:catLst>
    <dgm:cat type="list" pri="2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0.8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func="var" arg="dir" op="equ" val="norm">
          <dgm:choose name="Name4">
            <dgm:if name="Name5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h" fact="0.225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primFontSz" for="ch" ptType="node" op="equ" val="65"/>
              </dgm:constrLst>
            </dgm:if>
            <dgm:if name="Name6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h" fact="0.1891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h" fact="0.1891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primFontSz" for="ch" ptType="node" op="equ" val="65"/>
              </dgm:constrLst>
            </dgm:if>
            <dgm:if name="Name7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h" fact="0.1526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h" fact="0.2253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h" fact="0.1526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primFontSz" for="ch" ptType="node" op="equ" val="65"/>
              </dgm:constrLst>
            </dgm:if>
            <dgm:if name="Name8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h" fact="0.1268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h" fact="0.215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h" fact="0.21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h" fact="0.126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primFontSz" for="ch" ptType="node" op="equ" val="65"/>
              </dgm:constrLst>
            </dgm:if>
            <dgm:if name="Name9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h" fact="0.1082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h" fact="0.197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h" fact="0.2253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h" fact="0.1978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h" fact="0.1082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primFontSz" for="ch" ptType="node" op="equ" val="65"/>
              </dgm:constrLst>
            </dgm:if>
            <dgm:if name="Name10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h" fact="0.0943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h" fact="0.1809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h" fact="0.2205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h" fact="0.2205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h" fact="0.18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h" fact="0.0943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primFontSz" for="ch" ptType="node" op="equ" val="65"/>
              </dgm:constrLst>
            </dgm:if>
            <dgm:else name="Name11">
              <dgm:constrLst>
                <dgm:constr type="h" for="ch" forName="cycle" refType="h"/>
                <dgm:constr type="w" for="ch" forName="cycle" refType="h" refFor="ch" refForName="cycle" fact="0.26"/>
                <dgm:constr type="l" for="ch" forName="cycle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h" fact="0.0835"/>
                <dgm:constr type="l" for="ch" forName="text_1" refType="ctrX" refFor="ch" refForName="accent_1"/>
                <dgm:constr type="r" for="ch" forName="text_1" refType="w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l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h" fact="0.1658"/>
                <dgm:constr type="l" for="ch" forName="text_2" refType="ctrX" refFor="ch" refForName="accent_2"/>
                <dgm:constr type="r" for="ch" forName="text_2" refType="w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l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h" fact="0.2109"/>
                <dgm:constr type="l" for="ch" forName="text_3" refType="ctrX" refFor="ch" refForName="accent_3"/>
                <dgm:constr type="r" for="ch" forName="text_3" refType="w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l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h" fact="0.2253"/>
                <dgm:constr type="l" for="ch" forName="text_4" refType="ctrX" refFor="ch" refForName="accent_4"/>
                <dgm:constr type="r" for="ch" forName="text_4" refType="w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l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h" fact="0.2109"/>
                <dgm:constr type="l" for="ch" forName="text_5" refType="ctrX" refFor="ch" refForName="accent_5"/>
                <dgm:constr type="r" for="ch" forName="text_5" refType="w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l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h" fact="0.1658"/>
                <dgm:constr type="l" for="ch" forName="text_6" refType="ctrX" refFor="ch" refForName="accent_6"/>
                <dgm:constr type="r" for="ch" forName="text_6" refType="w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l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h" fact="0.0835"/>
                <dgm:constr type="l" for="ch" forName="text_7" refType="ctrX" refFor="ch" refForName="accent_7"/>
                <dgm:constr type="r" for="ch" forName="text_7" refType="w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lMarg" for="ch" forName="text_7" refType="w" refFor="ch" refForName="accent_7" fact="1.8"/>
                <dgm:constr type="primFontSz" for="ch" ptType="node" op="equ" val="65"/>
              </dgm:constrLst>
            </dgm:else>
          </dgm:choose>
        </dgm:if>
        <dgm:else name="Name12">
          <dgm:choose name="Name13">
            <dgm:if name="Name14" axis="ch" ptType="node" func="cnt" op="equ" val="1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625"/>
                <dgm:constr type="w" for="ch" forName="accent_1" refType="h" refFor="ch" refForName="accent_1" op="equ"/>
                <dgm:constr type="ctrY" for="ch" forName="accent_1" refType="h" fact="0.5"/>
                <dgm:constr type="ctrX" for="ch" forName="accent_1" refType="w"/>
                <dgm:constr type="ctrXOff" for="ch" forName="accent_1" refType="h" fact="-0.225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primFontSz" for="ch" ptType="node" op="equ" val="65"/>
              </dgm:constrLst>
            </dgm:if>
            <dgm:if name="Name15" axis="ch" ptType="node" func="cnt" op="equ" val="2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3571"/>
                <dgm:constr type="w" for="ch" forName="accent_1" refType="h" refFor="ch" refForName="accent_1" op="equ"/>
                <dgm:constr type="ctrY" for="ch" forName="accent_1" refType="h" fact="0.2857"/>
                <dgm:constr type="ctrX" for="ch" forName="accent_1" refType="w"/>
                <dgm:constr type="ctrXOff" for="ch" forName="accent_1" refType="h" fact="-0.1891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3571"/>
                <dgm:constr type="w" for="ch" forName="accent_2" refType="h" refFor="ch" refForName="accent_2" op="equ"/>
                <dgm:constr type="ctrY" for="ch" forName="accent_2" refType="h" fact="0.7143"/>
                <dgm:constr type="ctrX" for="ch" forName="accent_2" refType="w"/>
                <dgm:constr type="ctrXOff" for="ch" forName="accent_2" refType="h" fact="-0.1891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primFontSz" for="ch" ptType="node" op="equ" val="65"/>
              </dgm:constrLst>
            </dgm:if>
            <dgm:if name="Name16" axis="ch" ptType="node" func="cnt" op="equ" val="3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25"/>
                <dgm:constr type="w" for="ch" forName="accent_1" refType="h" refFor="ch" refForName="accent_1" op="equ"/>
                <dgm:constr type="ctrY" for="ch" forName="accent_1" refType="h" fact="0.2"/>
                <dgm:constr type="ctrX" for="ch" forName="accent_1" refType="w"/>
                <dgm:constr type="ctrXOff" for="ch" forName="accent_1" refType="h" fact="-0.1526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25"/>
                <dgm:constr type="w" for="ch" forName="accent_2" refType="h" refFor="ch" refForName="accent_2" op="equ"/>
                <dgm:constr type="ctrY" for="ch" forName="accent_2" refType="h" fact="0.5"/>
                <dgm:constr type="ctrX" for="ch" forName="accent_2" refType="w"/>
                <dgm:constr type="ctrXOff" for="ch" forName="accent_2" refType="h" fact="-0.2253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25"/>
                <dgm:constr type="w" for="ch" forName="accent_3" refType="h" refFor="ch" refForName="accent_3" op="equ"/>
                <dgm:constr type="ctrY" for="ch" forName="accent_3" refType="h" fact="0.8"/>
                <dgm:constr type="ctrX" for="ch" forName="accent_3" refType="w"/>
                <dgm:constr type="ctrXOff" for="ch" forName="accent_3" refType="h" fact="-0.1526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primFontSz" for="ch" ptType="node" op="equ" val="65"/>
              </dgm:constrLst>
            </dgm:if>
            <dgm:if name="Name17" axis="ch" ptType="node" func="cnt" op="equ" val="4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923"/>
                <dgm:constr type="w" for="ch" forName="accent_1" refType="h" refFor="ch" refForName="accent_1" op="equ"/>
                <dgm:constr type="ctrY" for="ch" forName="accent_1" refType="h" fact="0.1538"/>
                <dgm:constr type="ctrX" for="ch" forName="accent_1" refType="w"/>
                <dgm:constr type="ctrXOff" for="ch" forName="accent_1" refType="h" fact="-0.1268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923"/>
                <dgm:constr type="w" for="ch" forName="accent_2" refType="h" refFor="ch" refForName="accent_2" op="equ"/>
                <dgm:constr type="ctrY" for="ch" forName="accent_2" refType="h" fact="0.3846"/>
                <dgm:constr type="ctrX" for="ch" forName="accent_2" refType="w"/>
                <dgm:constr type="ctrXOff" for="ch" forName="accent_2" refType="h" fact="-0.215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923"/>
                <dgm:constr type="w" for="ch" forName="accent_3" refType="h" refFor="ch" refForName="accent_3" op="equ"/>
                <dgm:constr type="ctrY" for="ch" forName="accent_3" refType="h" fact="0.6154"/>
                <dgm:constr type="ctrX" for="ch" forName="accent_3" refType="w"/>
                <dgm:constr type="ctrXOff" for="ch" forName="accent_3" refType="h" fact="-0.21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923"/>
                <dgm:constr type="w" for="ch" forName="accent_4" refType="h" refFor="ch" refForName="accent_4" op="equ"/>
                <dgm:constr type="ctrY" for="ch" forName="accent_4" refType="h" fact="0.8462"/>
                <dgm:constr type="ctrX" for="ch" forName="accent_4" refType="w"/>
                <dgm:constr type="ctrXOff" for="ch" forName="accent_4" refType="h" fact="-0.126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primFontSz" for="ch" ptType="node" op="equ" val="65"/>
              </dgm:constrLst>
            </dgm:if>
            <dgm:if name="Name18" axis="ch" ptType="node" func="cnt" op="equ" val="5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563"/>
                <dgm:constr type="w" for="ch" forName="accent_1" refType="h" refFor="ch" refForName="accent_1" op="equ"/>
                <dgm:constr type="ctrY" for="ch" forName="accent_1" refType="h" fact="0.125"/>
                <dgm:constr type="ctrX" for="ch" forName="accent_1" refType="w"/>
                <dgm:constr type="ctrXOff" for="ch" forName="accent_1" refType="h" fact="-0.1082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563"/>
                <dgm:constr type="w" for="ch" forName="accent_2" refType="h" refFor="ch" refForName="accent_2" op="equ"/>
                <dgm:constr type="ctrY" for="ch" forName="accent_2" refType="h" fact="0.3125"/>
                <dgm:constr type="ctrX" for="ch" forName="accent_2" refType="w"/>
                <dgm:constr type="ctrXOff" for="ch" forName="accent_2" refType="h" fact="-0.197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563"/>
                <dgm:constr type="w" for="ch" forName="accent_3" refType="h" refFor="ch" refForName="accent_3" op="equ"/>
                <dgm:constr type="ctrY" for="ch" forName="accent_3" refType="h" fact="0.5"/>
                <dgm:constr type="ctrX" for="ch" forName="accent_3" refType="w"/>
                <dgm:constr type="ctrXOff" for="ch" forName="accent_3" refType="h" fact="-0.2253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563"/>
                <dgm:constr type="w" for="ch" forName="accent_4" refType="h" refFor="ch" refForName="accent_4" op="equ"/>
                <dgm:constr type="ctrY" for="ch" forName="accent_4" refType="h" fact="0.6875"/>
                <dgm:constr type="ctrX" for="ch" forName="accent_4" refType="w"/>
                <dgm:constr type="ctrXOff" for="ch" forName="accent_4" refType="h" fact="-0.1978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563"/>
                <dgm:constr type="w" for="ch" forName="accent_5" refType="h" refFor="ch" refForName="accent_5" op="equ"/>
                <dgm:constr type="ctrY" for="ch" forName="accent_5" refType="h" fact="0.875"/>
                <dgm:constr type="ctrX" for="ch" forName="accent_5" refType="w"/>
                <dgm:constr type="ctrXOff" for="ch" forName="accent_5" refType="h" fact="-0.1082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primFontSz" for="ch" ptType="node" op="equ" val="65"/>
              </dgm:constrLst>
            </dgm:if>
            <dgm:if name="Name19" axis="ch" ptType="node" func="cnt" op="equ" val="6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316"/>
                <dgm:constr type="w" for="ch" forName="accent_1" refType="h" refFor="ch" refForName="accent_1" op="equ"/>
                <dgm:constr type="ctrY" for="ch" forName="accent_1" refType="h" fact="0.1053"/>
                <dgm:constr type="ctrX" for="ch" forName="accent_1" refType="w"/>
                <dgm:constr type="ctrXOff" for="ch" forName="accent_1" refType="h" fact="-0.0943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316"/>
                <dgm:constr type="w" for="ch" forName="accent_2" refType="h" refFor="ch" refForName="accent_2" op="equ"/>
                <dgm:constr type="ctrY" for="ch" forName="accent_2" refType="h" fact="0.2632"/>
                <dgm:constr type="ctrX" for="ch" forName="accent_2" refType="w"/>
                <dgm:constr type="ctrXOff" for="ch" forName="accent_2" refType="h" fact="-0.1809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316"/>
                <dgm:constr type="w" for="ch" forName="accent_3" refType="h" refFor="ch" refForName="accent_3" op="equ"/>
                <dgm:constr type="ctrY" for="ch" forName="accent_3" refType="h" fact="0.4211"/>
                <dgm:constr type="ctrX" for="ch" forName="accent_3" refType="w"/>
                <dgm:constr type="ctrXOff" for="ch" forName="accent_3" refType="h" fact="-0.2205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316"/>
                <dgm:constr type="w" for="ch" forName="accent_4" refType="h" refFor="ch" refForName="accent_4" op="equ"/>
                <dgm:constr type="ctrY" for="ch" forName="accent_4" refType="h" fact="0.5789"/>
                <dgm:constr type="ctrX" for="ch" forName="accent_4" refType="w"/>
                <dgm:constr type="ctrXOff" for="ch" forName="accent_4" refType="h" fact="-0.2205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316"/>
                <dgm:constr type="w" for="ch" forName="accent_5" refType="h" refFor="ch" refForName="accent_5" op="equ"/>
                <dgm:constr type="ctrY" for="ch" forName="accent_5" refType="h" fact="0.7368"/>
                <dgm:constr type="ctrX" for="ch" forName="accent_5" refType="w"/>
                <dgm:constr type="ctrXOff" for="ch" forName="accent_5" refType="h" fact="-0.18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316"/>
                <dgm:constr type="w" for="ch" forName="accent_6" refType="h" refFor="ch" refForName="accent_6" op="equ"/>
                <dgm:constr type="ctrY" for="ch" forName="accent_6" refType="h" fact="0.8947"/>
                <dgm:constr type="ctrX" for="ch" forName="accent_6" refType="w"/>
                <dgm:constr type="ctrXOff" for="ch" forName="accent_6" refType="h" fact="-0.0943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primFontSz" for="ch" ptType="node" op="equ" val="65"/>
              </dgm:constrLst>
            </dgm:if>
            <dgm:else name="Name20">
              <dgm:constrLst>
                <dgm:constr type="h" for="ch" forName="cycle" refType="h"/>
                <dgm:constr type="w" for="ch" forName="cycle" refType="h" refFor="ch" refForName="cycle" fact="0.26"/>
                <dgm:constr type="r" for="ch" forName="cycle" refType="w"/>
                <dgm:constr type="ctrY" for="ch" forName="cycle" refType="h" fact="0.5"/>
                <dgm:constr type="diam" for="ch" forName="cycle" refType="h" fact="1.344"/>
                <dgm:constr type="h" for="ch" forName="accent_1" refType="h" fact="0.1136"/>
                <dgm:constr type="w" for="ch" forName="accent_1" refType="h" refFor="ch" refForName="accent_1" op="equ"/>
                <dgm:constr type="ctrY" for="ch" forName="accent_1" refType="h" fact="0.0909"/>
                <dgm:constr type="ctrX" for="ch" forName="accent_1" refType="w"/>
                <dgm:constr type="ctrXOff" for="ch" forName="accent_1" refType="h" fact="-0.0835"/>
                <dgm:constr type="r" for="ch" forName="text_1" refType="ctrX" refFor="ch" refForName="accent_1"/>
                <dgm:constr type="rOff" for="ch" forName="text_1" refType="ctrXOff" refFor="ch" refForName="accent_1"/>
                <dgm:constr type="l" for="ch" forName="text_1"/>
                <dgm:constr type="w" for="ch" forName="text_1" refType="h" refFor="ch" refForName="text_1" op="gte"/>
                <dgm:constr type="h" for="ch" forName="text_1" refType="h" refFor="ch" refForName="accent_1" fact="0.8"/>
                <dgm:constr type="ctrY" for="ch" forName="text_1" refType="ctrY" refFor="ch" refForName="accent_1"/>
                <dgm:constr type="rMarg" for="ch" forName="text_1" refType="w" refFor="ch" refForName="accent_1" fact="1.8"/>
                <dgm:constr type="h" for="ch" forName="accent_2" refType="h" fact="0.1136"/>
                <dgm:constr type="w" for="ch" forName="accent_2" refType="h" refFor="ch" refForName="accent_2" op="equ"/>
                <dgm:constr type="ctrY" for="ch" forName="accent_2" refType="h" fact="0.2273"/>
                <dgm:constr type="ctrX" for="ch" forName="accent_2" refType="w"/>
                <dgm:constr type="ctrXOff" for="ch" forName="accent_2" refType="h" fact="-0.1658"/>
                <dgm:constr type="r" for="ch" forName="text_2" refType="ctrX" refFor="ch" refForName="accent_2"/>
                <dgm:constr type="rOff" for="ch" forName="text_2" refType="ctrXOff" refFor="ch" refForName="accent_2"/>
                <dgm:constr type="l" for="ch" forName="text_2"/>
                <dgm:constr type="w" for="ch" forName="text_2" refType="h" refFor="ch" refForName="text_2" op="gte"/>
                <dgm:constr type="h" for="ch" forName="text_2" refType="h" refFor="ch" refForName="accent_2" fact="0.8"/>
                <dgm:constr type="ctrY" for="ch" forName="text_2" refType="ctrY" refFor="ch" refForName="accent_2"/>
                <dgm:constr type="rMarg" for="ch" forName="text_2" refType="w" refFor="ch" refForName="accent_2" fact="1.8"/>
                <dgm:constr type="h" for="ch" forName="accent_3" refType="h" fact="0.1136"/>
                <dgm:constr type="w" for="ch" forName="accent_3" refType="h" refFor="ch" refForName="accent_3" op="equ"/>
                <dgm:constr type="ctrY" for="ch" forName="accent_3" refType="h" fact="0.3636"/>
                <dgm:constr type="ctrX" for="ch" forName="accent_3" refType="w"/>
                <dgm:constr type="ctrXOff" for="ch" forName="accent_3" refType="h" fact="-0.2109"/>
                <dgm:constr type="r" for="ch" forName="text_3" refType="ctrX" refFor="ch" refForName="accent_3"/>
                <dgm:constr type="rOff" for="ch" forName="text_3" refType="ctrXOff" refFor="ch" refForName="accent_3"/>
                <dgm:constr type="l" for="ch" forName="text_3"/>
                <dgm:constr type="w" for="ch" forName="text_3" refType="h" refFor="ch" refForName="text_3" op="gte"/>
                <dgm:constr type="h" for="ch" forName="text_3" refType="h" refFor="ch" refForName="accent_3" fact="0.8"/>
                <dgm:constr type="ctrY" for="ch" forName="text_3" refType="ctrY" refFor="ch" refForName="accent_3"/>
                <dgm:constr type="rMarg" for="ch" forName="text_3" refType="w" refFor="ch" refForName="accent_3" fact="1.8"/>
                <dgm:constr type="h" for="ch" forName="accent_4" refType="h" fact="0.1136"/>
                <dgm:constr type="w" for="ch" forName="accent_4" refType="h" refFor="ch" refForName="accent_4" op="equ"/>
                <dgm:constr type="ctrY" for="ch" forName="accent_4" refType="h" fact="0.5"/>
                <dgm:constr type="ctrX" for="ch" forName="accent_4" refType="w"/>
                <dgm:constr type="ctrXOff" for="ch" forName="accent_4" refType="h" fact="-0.2253"/>
                <dgm:constr type="r" for="ch" forName="text_4" refType="ctrX" refFor="ch" refForName="accent_4"/>
                <dgm:constr type="rOff" for="ch" forName="text_4" refType="ctrXOff" refFor="ch" refForName="accent_4"/>
                <dgm:constr type="l" for="ch" forName="text_4"/>
                <dgm:constr type="w" for="ch" forName="text_4" refType="h" refFor="ch" refForName="text_4" op="gte"/>
                <dgm:constr type="h" for="ch" forName="text_4" refType="h" refFor="ch" refForName="accent_4" fact="0.8"/>
                <dgm:constr type="ctrY" for="ch" forName="text_4" refType="ctrY" refFor="ch" refForName="accent_4"/>
                <dgm:constr type="rMarg" for="ch" forName="text_4" refType="w" refFor="ch" refForName="accent_4" fact="1.8"/>
                <dgm:constr type="h" for="ch" forName="accent_5" refType="h" fact="0.1136"/>
                <dgm:constr type="w" for="ch" forName="accent_5" refType="h" refFor="ch" refForName="accent_5" op="equ"/>
                <dgm:constr type="ctrY" for="ch" forName="accent_5" refType="h" fact="0.6364"/>
                <dgm:constr type="ctrX" for="ch" forName="accent_5" refType="w"/>
                <dgm:constr type="ctrXOff" for="ch" forName="accent_5" refType="h" fact="-0.2109"/>
                <dgm:constr type="r" for="ch" forName="text_5" refType="ctrX" refFor="ch" refForName="accent_5"/>
                <dgm:constr type="rOff" for="ch" forName="text_5" refType="ctrXOff" refFor="ch" refForName="accent_5"/>
                <dgm:constr type="l" for="ch" forName="text_5"/>
                <dgm:constr type="w" for="ch" forName="text_5" refType="h" refFor="ch" refForName="text_5" op="gte"/>
                <dgm:constr type="h" for="ch" forName="text_5" refType="h" refFor="ch" refForName="accent_5" fact="0.8"/>
                <dgm:constr type="ctrY" for="ch" forName="text_5" refType="ctrY" refFor="ch" refForName="accent_5"/>
                <dgm:constr type="rMarg" for="ch" forName="text_5" refType="w" refFor="ch" refForName="accent_5" fact="1.8"/>
                <dgm:constr type="h" for="ch" forName="accent_6" refType="h" fact="0.1136"/>
                <dgm:constr type="w" for="ch" forName="accent_6" refType="h" refFor="ch" refForName="accent_6" op="equ"/>
                <dgm:constr type="ctrY" for="ch" forName="accent_6" refType="h" fact="0.7727"/>
                <dgm:constr type="ctrX" for="ch" forName="accent_6" refType="w"/>
                <dgm:constr type="ctrXOff" for="ch" forName="accent_6" refType="h" fact="-0.1658"/>
                <dgm:constr type="r" for="ch" forName="text_6" refType="ctrX" refFor="ch" refForName="accent_6"/>
                <dgm:constr type="rOff" for="ch" forName="text_6" refType="ctrXOff" refFor="ch" refForName="accent_6"/>
                <dgm:constr type="l" for="ch" forName="text_6"/>
                <dgm:constr type="w" for="ch" forName="text_6" refType="h" refFor="ch" refForName="text_6" op="gte"/>
                <dgm:constr type="h" for="ch" forName="text_6" refType="h" refFor="ch" refForName="accent_6" fact="0.8"/>
                <dgm:constr type="ctrY" for="ch" forName="text_6" refType="ctrY" refFor="ch" refForName="accent_6"/>
                <dgm:constr type="rMarg" for="ch" forName="text_6" refType="w" refFor="ch" refForName="accent_6" fact="1.8"/>
                <dgm:constr type="h" for="ch" forName="accent_7" refType="h" fact="0.1136"/>
                <dgm:constr type="w" for="ch" forName="accent_7" refType="h" refFor="ch" refForName="accent_7" op="equ"/>
                <dgm:constr type="ctrY" for="ch" forName="accent_7" refType="h" fact="0.9091"/>
                <dgm:constr type="ctrX" for="ch" forName="accent_7" refType="w"/>
                <dgm:constr type="ctrXOff" for="ch" forName="accent_7" refType="h" fact="-0.0835"/>
                <dgm:constr type="r" for="ch" forName="text_7" refType="ctrX" refFor="ch" refForName="accent_7"/>
                <dgm:constr type="rOff" for="ch" forName="text_7" refType="ctrXOff" refFor="ch" refForName="accent_7"/>
                <dgm:constr type="l" for="ch" forName="text_7"/>
                <dgm:constr type="w" for="ch" forName="text_7" refType="h" refFor="ch" refForName="text_7" op="gte"/>
                <dgm:constr type="h" for="ch" forName="text_7" refType="h" refFor="ch" refForName="accent_7" fact="0.8"/>
                <dgm:constr type="ctrY" for="ch" forName="text_7" refType="ctrY" refFor="ch" refForName="accent_7"/>
                <dgm:constr type="rMarg" for="ch" forName="text_7" refType="w" refFor="ch" refForName="accent_7" fact="1.8"/>
                <dgm:constr type="primFontSz" for="ch" ptType="node" op="equ" val="65"/>
              </dgm:constrLst>
            </dgm:else>
          </dgm:choose>
        </dgm:else>
      </dgm:choose>
      <dgm:layoutNode name="cycle">
        <dgm:choose name="Name21">
          <dgm:if name="Name22" func="var" arg="dir" op="equ" val="norm">
            <dgm:alg type="cycle">
              <dgm:param type="stAng" val="45"/>
              <dgm:param type="spanAng" val="90"/>
            </dgm:alg>
          </dgm:if>
          <dgm:else name="Name23">
            <dgm:alg type="cycle">
              <dgm:param type="stAng" val="225"/>
              <dgm:param type="spanAng" val="90"/>
            </dgm:alg>
          </dgm:else>
        </dgm:choose>
        <dgm:shape xmlns:r="http://schemas.openxmlformats.org/officeDocument/2006/relationships" r:blip="">
          <dgm:adjLst/>
        </dgm:shape>
        <dgm:presOf/>
        <dgm:constrLst>
          <dgm:constr type="w" for="ch" val="1"/>
          <dgm:constr type="h" for="ch" val="1"/>
          <dgm:constr type="diam" for="ch" forName="conn" refType="diam"/>
        </dgm:constrLst>
        <dgm:layoutNode name="src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conn" styleLbl="parChTrans1D2">
          <dgm:alg type="conn">
            <dgm:param type="connRout" val="curve"/>
            <dgm:param type="srcNode" val="srcNode"/>
            <dgm:param type="dstNode" val="dstNode"/>
            <dgm:param type="begPts" val="ctr"/>
            <dgm:param type="endPts" val="ctr"/>
            <dgm:param type="endSty" val="noArr"/>
          </dgm:alg>
          <dgm:shape xmlns:r="http://schemas.openxmlformats.org/officeDocument/2006/relationships" type="conn" r:blip="">
            <dgm:adjLst/>
          </dgm:shape>
          <dgm:presOf axis="desOrSelf" ptType="sibTrans" hideLastTrans="0" st="0" cnt="1"/>
          <dgm:constrLst>
            <dgm:constr type="begPad"/>
            <dgm:constr type="endPad"/>
          </dgm:constrLst>
        </dgm:layoutNode>
        <dgm:layoutNode name="extraNode">
          <dgm:alg type="sp"/>
          <dgm:shape xmlns:r="http://schemas.openxmlformats.org/officeDocument/2006/relationships" type="rect" r:blip="" hideGeom="1">
            <dgm:adjLst/>
          </dgm:shape>
          <dgm:presOf/>
        </dgm:layoutNode>
        <dgm:layoutNode name="dstNode">
          <dgm:alg type="sp"/>
          <dgm:shape xmlns:r="http://schemas.openxmlformats.org/officeDocument/2006/relationships" type="rect" r:blip="" hideGeom="1">
            <dgm:adjLst/>
          </dgm:shape>
          <dgm:presOf/>
        </dgm:layoutNode>
      </dgm:layoutNode>
      <dgm:forEach name="wrapper" axis="self" ptType="parTrans">
        <dgm:forEach name="wrapper2" axis="self" ptType="sibTrans" st="2">
          <dgm:forEach name="accentRepeat" axis="self">
            <dgm:layoutNode name="accentRepeatNode" styleLbl="solidFgAcc1">
              <dgm:alg type="sp"/>
              <dgm:shape xmlns:r="http://schemas.openxmlformats.org/officeDocument/2006/relationships" type="ellipse" r:blip="">
                <dgm:adjLst/>
              </dgm:shape>
              <dgm:presOf/>
            </dgm:layoutNode>
          </dgm:forEach>
        </dgm:forEach>
      </dgm:forEach>
      <dgm:forEach name="Name24" axis="ch" ptType="node" cnt="1">
        <dgm:layoutNode name="text_1" styleLbl="node1">
          <dgm:varLst>
            <dgm:bulletEnabled val="1"/>
          </dgm:varLst>
          <dgm:choose name="Name25">
            <dgm:if name="Name2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2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8" ref="accentRepeat"/>
        </dgm:layoutNode>
      </dgm:forEach>
      <dgm:forEach name="Name29" axis="ch" ptType="node" st="2" cnt="1">
        <dgm:layoutNode name="text_2" styleLbl="node1">
          <dgm:varLst>
            <dgm:bulletEnabled val="1"/>
          </dgm:varLst>
          <dgm:choose name="Name30">
            <dgm:if name="Name3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3" ref="accentRepeat"/>
        </dgm:layoutNode>
      </dgm:forEach>
      <dgm:forEach name="Name34" axis="ch" ptType="node" st="3" cnt="1">
        <dgm:layoutNode name="text_3" styleLbl="node1">
          <dgm:varLst>
            <dgm:bulletEnabled val="1"/>
          </dgm:varLst>
          <dgm:choose name="Name35">
            <dgm:if name="Name3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3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3">
          <dgm:alg type="sp"/>
          <dgm:shape xmlns:r="http://schemas.openxmlformats.org/officeDocument/2006/relationships" r:blip="">
            <dgm:adjLst/>
          </dgm:shape>
          <dgm:presOf/>
          <dgm:constrLst/>
          <dgm:forEach name="Name38" ref="accentRepeat"/>
        </dgm:layoutNode>
      </dgm:forEach>
      <dgm:forEach name="Name39" axis="ch" ptType="node" st="4" cnt="1">
        <dgm:layoutNode name="text_4" styleLbl="node1">
          <dgm:varLst>
            <dgm:bulletEnabled val="1"/>
          </dgm:varLst>
          <dgm:choose name="Name40">
            <dgm:if name="Name4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4">
          <dgm:alg type="sp"/>
          <dgm:shape xmlns:r="http://schemas.openxmlformats.org/officeDocument/2006/relationships" r:blip="">
            <dgm:adjLst/>
          </dgm:shape>
          <dgm:presOf/>
          <dgm:constrLst/>
          <dgm:forEach name="Name43" ref="accentRepeat"/>
        </dgm:layoutNode>
      </dgm:forEach>
      <dgm:forEach name="Name44" axis="ch" ptType="node" st="5" cnt="1">
        <dgm:layoutNode name="text_5" styleLbl="node1">
          <dgm:varLst>
            <dgm:bulletEnabled val="1"/>
          </dgm:varLst>
          <dgm:choose name="Name45">
            <dgm:if name="Name4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4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5">
          <dgm:alg type="sp"/>
          <dgm:shape xmlns:r="http://schemas.openxmlformats.org/officeDocument/2006/relationships" r:blip="">
            <dgm:adjLst/>
          </dgm:shape>
          <dgm:presOf/>
          <dgm:constrLst/>
          <dgm:forEach name="Name48" ref="accentRepeat"/>
        </dgm:layoutNode>
      </dgm:forEach>
      <dgm:forEach name="Name49" axis="ch" ptType="node" st="6" cnt="1">
        <dgm:layoutNode name="text_6" styleLbl="node1">
          <dgm:varLst>
            <dgm:bulletEnabled val="1"/>
          </dgm:varLst>
          <dgm:choose name="Name50">
            <dgm:if name="Name51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2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6">
          <dgm:alg type="sp"/>
          <dgm:shape xmlns:r="http://schemas.openxmlformats.org/officeDocument/2006/relationships" r:blip="">
            <dgm:adjLst/>
          </dgm:shape>
          <dgm:presOf/>
          <dgm:constrLst/>
          <dgm:forEach name="Name53" ref="accentRepeat"/>
        </dgm:layoutNode>
      </dgm:forEach>
      <dgm:forEach name="Name54" axis="ch" ptType="node" st="7" cnt="1">
        <dgm:layoutNode name="text_7" styleLbl="node1">
          <dgm:varLst>
            <dgm:bulletEnabled val="1"/>
          </dgm:varLst>
          <dgm:choose name="Name55">
            <dgm:if name="Name56" func="var" arg="dir" op="equ" val="norm">
              <dgm:alg type="tx">
                <dgm:param type="parTxLTRAlign" val="l"/>
                <dgm:param type="shpTxLTRAlignCh" val="l"/>
                <dgm:param type="parTxRTLAlign" val="l"/>
                <dgm:param type="shpTxRTLAlignCh" val="l"/>
              </dgm:alg>
            </dgm:if>
            <dgm:else name="Name57">
              <dgm:alg type="tx">
                <dgm:param type="parTxLTRAlign" val="r"/>
                <dgm:param type="shpTxLTRAlignCh" val="r"/>
                <dgm:param type="parTxRTLAlign" val="r"/>
                <dgm:param type="shpTxRTLAlignCh" val="r"/>
              </dgm:alg>
            </dgm:else>
          </dgm:choose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primFontSz" val="65"/>
            <dgm:constr type="lMarg" refType="primFontSz" fact="0.2"/>
            <dgm:constr type="rMarg" refType="primFontSz" fact="0.2"/>
            <dgm:constr type="tMarg" refType="primFontSz" fact="0.2"/>
            <dgm:constr type="bMarg" refType="primFontSz" fact="0.2"/>
          </dgm:constrLst>
          <dgm:ruleLst>
            <dgm:rule type="primFontSz" val="5" fact="NaN" max="NaN"/>
          </dgm:ruleLst>
        </dgm:layoutNode>
        <dgm:layoutNode name="accent_7">
          <dgm:alg type="sp"/>
          <dgm:shape xmlns:r="http://schemas.openxmlformats.org/officeDocument/2006/relationships" r:blip="">
            <dgm:adjLst/>
          </dgm:shape>
          <dgm:presOf/>
          <dgm:constrLst/>
          <dgm:forEach name="Name58" ref="accentRepeat"/>
        </dgm:layoutNode>
      </dgm:forEach>
    </dgm:layoutNod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1371600</xdr:colOff>
      <xdr:row>1</xdr:row>
      <xdr:rowOff>95250</xdr:rowOff>
    </xdr:from>
    <xdr:to>
      <xdr:col>3</xdr:col>
      <xdr:colOff>1371600</xdr:colOff>
      <xdr:row>45</xdr:row>
      <xdr:rowOff>76200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B686CC6F-45FE-7191-E302-D243457E73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42</xdr:row>
      <xdr:rowOff>95250</xdr:rowOff>
    </xdr:from>
    <xdr:to>
      <xdr:col>11</xdr:col>
      <xdr:colOff>95250</xdr:colOff>
      <xdr:row>63</xdr:row>
      <xdr:rowOff>200025</xdr:rowOff>
    </xdr:to>
    <xdr:graphicFrame macro="">
      <xdr:nvGraphicFramePr>
        <xdr:cNvPr id="3450" name="Gráfico 2">
          <a:extLst>
            <a:ext uri="{FF2B5EF4-FFF2-40B4-BE49-F238E27FC236}">
              <a16:creationId xmlns:a16="http://schemas.microsoft.com/office/drawing/2014/main" id="{D4E5F981-C39F-6DFE-101B-6010009E0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962025</xdr:colOff>
      <xdr:row>20</xdr:row>
      <xdr:rowOff>200025</xdr:rowOff>
    </xdr:from>
    <xdr:to>
      <xdr:col>14</xdr:col>
      <xdr:colOff>1762125</xdr:colOff>
      <xdr:row>40</xdr:row>
      <xdr:rowOff>123825</xdr:rowOff>
    </xdr:to>
    <xdr:graphicFrame macro="">
      <xdr:nvGraphicFramePr>
        <xdr:cNvPr id="3451" name="Gráfico 4">
          <a:extLst>
            <a:ext uri="{FF2B5EF4-FFF2-40B4-BE49-F238E27FC236}">
              <a16:creationId xmlns:a16="http://schemas.microsoft.com/office/drawing/2014/main" id="{53F91281-FFE9-0AF1-8303-89642424C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533400</xdr:colOff>
      <xdr:row>20</xdr:row>
      <xdr:rowOff>38100</xdr:rowOff>
    </xdr:from>
    <xdr:to>
      <xdr:col>8</xdr:col>
      <xdr:colOff>638175</xdr:colOff>
      <xdr:row>41</xdr:row>
      <xdr:rowOff>133350</xdr:rowOff>
    </xdr:to>
    <xdr:graphicFrame macro="">
      <xdr:nvGraphicFramePr>
        <xdr:cNvPr id="3452" name="Gráfico 5">
          <a:extLst>
            <a:ext uri="{FF2B5EF4-FFF2-40B4-BE49-F238E27FC236}">
              <a16:creationId xmlns:a16="http://schemas.microsoft.com/office/drawing/2014/main" id="{A5768A3F-0A87-41C2-059D-3F0F0CAC5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4</xdr:col>
      <xdr:colOff>998662</xdr:colOff>
      <xdr:row>0</xdr:row>
      <xdr:rowOff>0</xdr:rowOff>
    </xdr:from>
    <xdr:ext cx="13758125" cy="715773"/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339D34D5-6995-A0AE-1D22-E3C9F2B990A8}"/>
            </a:ext>
          </a:extLst>
        </xdr:cNvPr>
        <xdr:cNvSpPr/>
      </xdr:nvSpPr>
      <xdr:spPr>
        <a:xfrm>
          <a:off x="8174162" y="0"/>
          <a:ext cx="13758125" cy="71577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MX" sz="4000" b="0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</a:rPr>
            <a:t>PROGRAMA USO EFICIENTE Y AHORRO DE ENERGÍA</a:t>
          </a:r>
        </a:p>
      </xdr:txBody>
    </xdr:sp>
    <xdr:clientData/>
  </xdr:oneCellAnchor>
  <xdr:twoCellAnchor>
    <xdr:from>
      <xdr:col>1</xdr:col>
      <xdr:colOff>571500</xdr:colOff>
      <xdr:row>64</xdr:row>
      <xdr:rowOff>228600</xdr:rowOff>
    </xdr:from>
    <xdr:to>
      <xdr:col>10</xdr:col>
      <xdr:colOff>1571625</xdr:colOff>
      <xdr:row>93</xdr:row>
      <xdr:rowOff>180975</xdr:rowOff>
    </xdr:to>
    <xdr:graphicFrame macro="">
      <xdr:nvGraphicFramePr>
        <xdr:cNvPr id="3454" name="Gráfico 4">
          <a:extLst>
            <a:ext uri="{FF2B5EF4-FFF2-40B4-BE49-F238E27FC236}">
              <a16:creationId xmlns:a16="http://schemas.microsoft.com/office/drawing/2014/main" id="{F5D10974-74C2-FF44-F6BD-21ACC162B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1857750</xdr:colOff>
      <xdr:row>1</xdr:row>
      <xdr:rowOff>61913</xdr:rowOff>
    </xdr:from>
    <xdr:ext cx="11609267" cy="65344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E72D9D15-A16B-3295-EB2A-807DF141DC4C}"/>
            </a:ext>
          </a:extLst>
        </xdr:cNvPr>
        <xdr:cNvSpPr/>
      </xdr:nvSpPr>
      <xdr:spPr>
        <a:xfrm>
          <a:off x="9033250" y="300038"/>
          <a:ext cx="11609267" cy="6534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MX" sz="3600" b="0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</a:rPr>
            <a:t>PROGRAMA USO EFICIENTE Y AHORRO DE AGUA</a:t>
          </a:r>
        </a:p>
      </xdr:txBody>
    </xdr:sp>
    <xdr:clientData/>
  </xdr:oneCellAnchor>
  <xdr:twoCellAnchor>
    <xdr:from>
      <xdr:col>0</xdr:col>
      <xdr:colOff>142875</xdr:colOff>
      <xdr:row>24</xdr:row>
      <xdr:rowOff>0</xdr:rowOff>
    </xdr:from>
    <xdr:to>
      <xdr:col>8</xdr:col>
      <xdr:colOff>1333500</xdr:colOff>
      <xdr:row>41</xdr:row>
      <xdr:rowOff>142875</xdr:rowOff>
    </xdr:to>
    <xdr:graphicFrame macro="">
      <xdr:nvGraphicFramePr>
        <xdr:cNvPr id="5470" name="Gráfico 5">
          <a:extLst>
            <a:ext uri="{FF2B5EF4-FFF2-40B4-BE49-F238E27FC236}">
              <a16:creationId xmlns:a16="http://schemas.microsoft.com/office/drawing/2014/main" id="{4DC0C93C-5A36-2C9B-A8CB-BB995C41D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65</xdr:row>
      <xdr:rowOff>57150</xdr:rowOff>
    </xdr:from>
    <xdr:to>
      <xdr:col>10</xdr:col>
      <xdr:colOff>66675</xdr:colOff>
      <xdr:row>86</xdr:row>
      <xdr:rowOff>161925</xdr:rowOff>
    </xdr:to>
    <xdr:graphicFrame macro="">
      <xdr:nvGraphicFramePr>
        <xdr:cNvPr id="5471" name="Gráfico 2">
          <a:extLst>
            <a:ext uri="{FF2B5EF4-FFF2-40B4-BE49-F238E27FC236}">
              <a16:creationId xmlns:a16="http://schemas.microsoft.com/office/drawing/2014/main" id="{37BBAD17-82A3-A8DA-1F8F-5B761DB097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1714500</xdr:colOff>
      <xdr:row>22</xdr:row>
      <xdr:rowOff>238125</xdr:rowOff>
    </xdr:from>
    <xdr:to>
      <xdr:col>14</xdr:col>
      <xdr:colOff>1190625</xdr:colOff>
      <xdr:row>40</xdr:row>
      <xdr:rowOff>38100</xdr:rowOff>
    </xdr:to>
    <xdr:graphicFrame macro="">
      <xdr:nvGraphicFramePr>
        <xdr:cNvPr id="5472" name="Gráfico 4">
          <a:extLst>
            <a:ext uri="{FF2B5EF4-FFF2-40B4-BE49-F238E27FC236}">
              <a16:creationId xmlns:a16="http://schemas.microsoft.com/office/drawing/2014/main" id="{0830BA92-A581-2A78-3050-866FDDC33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285750</xdr:colOff>
      <xdr:row>42</xdr:row>
      <xdr:rowOff>95250</xdr:rowOff>
    </xdr:from>
    <xdr:to>
      <xdr:col>10</xdr:col>
      <xdr:colOff>66675</xdr:colOff>
      <xdr:row>63</xdr:row>
      <xdr:rowOff>190500</xdr:rowOff>
    </xdr:to>
    <xdr:graphicFrame macro="">
      <xdr:nvGraphicFramePr>
        <xdr:cNvPr id="5473" name="Gráfico 4">
          <a:extLst>
            <a:ext uri="{FF2B5EF4-FFF2-40B4-BE49-F238E27FC236}">
              <a16:creationId xmlns:a16="http://schemas.microsoft.com/office/drawing/2014/main" id="{7DA5E371-4648-CE95-C134-401927699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568228</xdr:colOff>
      <xdr:row>0</xdr:row>
      <xdr:rowOff>219075</xdr:rowOff>
    </xdr:from>
    <xdr:ext cx="14263520" cy="778098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5B3EE244-E7A3-A6CF-C819-C93CE616BBEF}"/>
            </a:ext>
          </a:extLst>
        </xdr:cNvPr>
        <xdr:cNvSpPr/>
      </xdr:nvSpPr>
      <xdr:spPr>
        <a:xfrm>
          <a:off x="2219228" y="219075"/>
          <a:ext cx="14263520" cy="77809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MX" sz="4400" b="0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</a:rPr>
            <a:t>PROGRAMA USO EFICIENTE Y AHORRO DE PAPEL</a:t>
          </a:r>
        </a:p>
      </xdr:txBody>
    </xdr:sp>
    <xdr:clientData/>
  </xdr:oneCellAnchor>
  <xdr:twoCellAnchor>
    <xdr:from>
      <xdr:col>1</xdr:col>
      <xdr:colOff>708025</xdr:colOff>
      <xdr:row>20</xdr:row>
      <xdr:rowOff>184150</xdr:rowOff>
    </xdr:from>
    <xdr:to>
      <xdr:col>9</xdr:col>
      <xdr:colOff>231775</xdr:colOff>
      <xdr:row>42</xdr:row>
      <xdr:rowOff>41275</xdr:rowOff>
    </xdr:to>
    <xdr:graphicFrame macro="">
      <xdr:nvGraphicFramePr>
        <xdr:cNvPr id="4439" name="Gráfico 5">
          <a:extLst>
            <a:ext uri="{FF2B5EF4-FFF2-40B4-BE49-F238E27FC236}">
              <a16:creationId xmlns:a16="http://schemas.microsoft.com/office/drawing/2014/main" id="{A5B556AF-5942-33E3-9E2A-A7C460947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47625</xdr:colOff>
      <xdr:row>65</xdr:row>
      <xdr:rowOff>57150</xdr:rowOff>
    </xdr:from>
    <xdr:to>
      <xdr:col>9</xdr:col>
      <xdr:colOff>190500</xdr:colOff>
      <xdr:row>83</xdr:row>
      <xdr:rowOff>209550</xdr:rowOff>
    </xdr:to>
    <xdr:graphicFrame macro="">
      <xdr:nvGraphicFramePr>
        <xdr:cNvPr id="4440" name="Gráfico 2">
          <a:extLst>
            <a:ext uri="{FF2B5EF4-FFF2-40B4-BE49-F238E27FC236}">
              <a16:creationId xmlns:a16="http://schemas.microsoft.com/office/drawing/2014/main" id="{A8E3F2FF-95BA-E72D-2CA1-13C25D27E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21</xdr:row>
      <xdr:rowOff>47625</xdr:rowOff>
    </xdr:from>
    <xdr:to>
      <xdr:col>15</xdr:col>
      <xdr:colOff>695325</xdr:colOff>
      <xdr:row>43</xdr:row>
      <xdr:rowOff>9525</xdr:rowOff>
    </xdr:to>
    <xdr:graphicFrame macro="">
      <xdr:nvGraphicFramePr>
        <xdr:cNvPr id="4441" name="Gráfico 4">
          <a:extLst>
            <a:ext uri="{FF2B5EF4-FFF2-40B4-BE49-F238E27FC236}">
              <a16:creationId xmlns:a16="http://schemas.microsoft.com/office/drawing/2014/main" id="{28E02996-BBBD-8FE3-8162-62A76A815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733425</xdr:colOff>
      <xdr:row>43</xdr:row>
      <xdr:rowOff>123825</xdr:rowOff>
    </xdr:from>
    <xdr:to>
      <xdr:col>9</xdr:col>
      <xdr:colOff>190500</xdr:colOff>
      <xdr:row>64</xdr:row>
      <xdr:rowOff>209550</xdr:rowOff>
    </xdr:to>
    <xdr:graphicFrame macro="">
      <xdr:nvGraphicFramePr>
        <xdr:cNvPr id="4442" name="Gráfico 4">
          <a:extLst>
            <a:ext uri="{FF2B5EF4-FFF2-40B4-BE49-F238E27FC236}">
              <a16:creationId xmlns:a16="http://schemas.microsoft.com/office/drawing/2014/main" id="{B0DEF66E-ABED-7266-3891-0FBE0BBC0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721742</xdr:colOff>
      <xdr:row>0</xdr:row>
      <xdr:rowOff>148590</xdr:rowOff>
    </xdr:from>
    <xdr:ext cx="12127230" cy="65344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D04D9615-49F0-59B4-E73C-40CD6175AC94}"/>
            </a:ext>
          </a:extLst>
        </xdr:cNvPr>
        <xdr:cNvSpPr/>
      </xdr:nvSpPr>
      <xdr:spPr>
        <a:xfrm>
          <a:off x="2436242" y="148590"/>
          <a:ext cx="12127230" cy="6534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MX" sz="3600" b="1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</a:rPr>
            <a:t>PROGRAMA</a:t>
          </a:r>
          <a:r>
            <a:rPr lang="es-MX" sz="3600" b="1" cap="none" spc="0" baseline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</a:rPr>
            <a:t> GESTIÓN DE RESIDUOS SOLIDOS </a:t>
          </a:r>
          <a:endParaRPr lang="es-MX" sz="3600" b="1" cap="none" spc="0">
            <a:ln w="0"/>
            <a:solidFill>
              <a:schemeClr val="bg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oneCellAnchor>
  <xdr:twoCellAnchor>
    <xdr:from>
      <xdr:col>5</xdr:col>
      <xdr:colOff>400050</xdr:colOff>
      <xdr:row>59</xdr:row>
      <xdr:rowOff>19050</xdr:rowOff>
    </xdr:from>
    <xdr:to>
      <xdr:col>21</xdr:col>
      <xdr:colOff>333375</xdr:colOff>
      <xdr:row>73</xdr:row>
      <xdr:rowOff>38100</xdr:rowOff>
    </xdr:to>
    <xdr:graphicFrame macro="">
      <xdr:nvGraphicFramePr>
        <xdr:cNvPr id="6544" name="Gráfico 2">
          <a:extLst>
            <a:ext uri="{FF2B5EF4-FFF2-40B4-BE49-F238E27FC236}">
              <a16:creationId xmlns:a16="http://schemas.microsoft.com/office/drawing/2014/main" id="{173BE593-7C42-BA59-64BB-90AF95860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381000</xdr:colOff>
      <xdr:row>41</xdr:row>
      <xdr:rowOff>180975</xdr:rowOff>
    </xdr:from>
    <xdr:to>
      <xdr:col>8</xdr:col>
      <xdr:colOff>485775</xdr:colOff>
      <xdr:row>57</xdr:row>
      <xdr:rowOff>0</xdr:rowOff>
    </xdr:to>
    <xdr:graphicFrame macro="">
      <xdr:nvGraphicFramePr>
        <xdr:cNvPr id="6545" name="Gráfico 3">
          <a:extLst>
            <a:ext uri="{FF2B5EF4-FFF2-40B4-BE49-F238E27FC236}">
              <a16:creationId xmlns:a16="http://schemas.microsoft.com/office/drawing/2014/main" id="{74A81576-14B4-78E7-5147-105D0B023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266700</xdr:colOff>
      <xdr:row>59</xdr:row>
      <xdr:rowOff>104775</xdr:rowOff>
    </xdr:from>
    <xdr:to>
      <xdr:col>4</xdr:col>
      <xdr:colOff>828675</xdr:colOff>
      <xdr:row>75</xdr:row>
      <xdr:rowOff>123825</xdr:rowOff>
    </xdr:to>
    <xdr:graphicFrame macro="">
      <xdr:nvGraphicFramePr>
        <xdr:cNvPr id="6546" name="Gráfico 4">
          <a:extLst>
            <a:ext uri="{FF2B5EF4-FFF2-40B4-BE49-F238E27FC236}">
              <a16:creationId xmlns:a16="http://schemas.microsoft.com/office/drawing/2014/main" id="{31D04756-8EE6-84F3-45B4-94EBA908D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876300</xdr:colOff>
      <xdr:row>42</xdr:row>
      <xdr:rowOff>38100</xdr:rowOff>
    </xdr:from>
    <xdr:to>
      <xdr:col>15</xdr:col>
      <xdr:colOff>457200</xdr:colOff>
      <xdr:row>54</xdr:row>
      <xdr:rowOff>152400</xdr:rowOff>
    </xdr:to>
    <xdr:graphicFrame macro="">
      <xdr:nvGraphicFramePr>
        <xdr:cNvPr id="6547" name="Gráfico 5">
          <a:extLst>
            <a:ext uri="{FF2B5EF4-FFF2-40B4-BE49-F238E27FC236}">
              <a16:creationId xmlns:a16="http://schemas.microsoft.com/office/drawing/2014/main" id="{C8C602ED-A1CE-3F52-80DA-426772160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66675</xdr:colOff>
      <xdr:row>7</xdr:row>
      <xdr:rowOff>0</xdr:rowOff>
    </xdr:from>
    <xdr:to>
      <xdr:col>21</xdr:col>
      <xdr:colOff>361950</xdr:colOff>
      <xdr:row>40</xdr:row>
      <xdr:rowOff>0</xdr:rowOff>
    </xdr:to>
    <xdr:graphicFrame macro="">
      <xdr:nvGraphicFramePr>
        <xdr:cNvPr id="6548" name="Gráfico 3">
          <a:extLst>
            <a:ext uri="{FF2B5EF4-FFF2-40B4-BE49-F238E27FC236}">
              <a16:creationId xmlns:a16="http://schemas.microsoft.com/office/drawing/2014/main" id="{A02E828E-6F15-CDAA-E502-93412ACCF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461962</xdr:colOff>
      <xdr:row>1</xdr:row>
      <xdr:rowOff>142875</xdr:rowOff>
    </xdr:from>
    <xdr:ext cx="12510604" cy="893315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E2E952B9-B70D-91BC-B814-7D9D278136C2}"/>
            </a:ext>
          </a:extLst>
        </xdr:cNvPr>
        <xdr:cNvSpPr/>
      </xdr:nvSpPr>
      <xdr:spPr>
        <a:xfrm>
          <a:off x="6153150" y="381000"/>
          <a:ext cx="12510604" cy="89331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s-MX" sz="3600" b="0" cap="none" spc="0">
              <a:ln w="0"/>
              <a:solidFill>
                <a:schemeClr val="bg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</a:rPr>
            <a:t>PROGRAMA GESTIÓN INTEGRAL DE RESIDUOS PELIGROSOS</a:t>
          </a:r>
        </a:p>
        <a:p>
          <a:pPr algn="ctr"/>
          <a:endParaRPr lang="es-MX" sz="3600" b="0" cap="none" spc="0">
            <a:ln w="0"/>
            <a:solidFill>
              <a:schemeClr val="bg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jpaz_supervigilancia_gov_co/Documents/Documentos/Programas%20ambientales/FOR-GAD-350-041%20xls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Energia"/>
      <sheetName val="Papel "/>
      <sheetName val="Agua"/>
      <sheetName val="Residuos peligrosos"/>
      <sheetName val="Residuos solidos"/>
      <sheetName val="Combustible"/>
      <sheetName val="Campañas"/>
    </sheetNames>
    <sheetDataSet>
      <sheetData sheetId="0"/>
      <sheetData sheetId="1">
        <row r="8">
          <cell r="D8" t="str">
            <v>ENERO</v>
          </cell>
          <cell r="E8" t="str">
            <v>FEBRERO</v>
          </cell>
          <cell r="F8" t="str">
            <v>MARZO</v>
          </cell>
          <cell r="G8" t="str">
            <v>ABRIL</v>
          </cell>
          <cell r="H8" t="str">
            <v>MAYO</v>
          </cell>
          <cell r="I8" t="str">
            <v>JUNIO</v>
          </cell>
          <cell r="J8" t="str">
            <v>JULIO</v>
          </cell>
          <cell r="K8" t="str">
            <v>AGOSTO</v>
          </cell>
          <cell r="L8" t="str">
            <v>SEPTIEMBRE</v>
          </cell>
          <cell r="M8" t="str">
            <v>OCTUBRE</v>
          </cell>
          <cell r="N8" t="str">
            <v>NOVIEMBRE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ehowenespanol.com/comparacion-del-peso-del-agua-del-aceite-automovil-tip_293739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7.vml"/><Relationship Id="rId4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"/>
  <sheetViews>
    <sheetView showGridLines="0" view="pageLayout" topLeftCell="E10" zoomScale="70" zoomScaleNormal="70" zoomScalePageLayoutView="70" workbookViewId="0">
      <selection activeCell="E34" sqref="E34"/>
    </sheetView>
  </sheetViews>
  <sheetFormatPr baseColWidth="10" defaultRowHeight="12.75"/>
  <cols>
    <col min="1" max="4" width="53.140625" style="3" customWidth="1"/>
    <col min="5" max="5" width="59" style="3" customWidth="1"/>
    <col min="6" max="8" width="53.140625" style="3" customWidth="1"/>
    <col min="9" max="10" width="53.140625" style="2" customWidth="1"/>
    <col min="11" max="11" width="20.140625" style="2" customWidth="1"/>
    <col min="12" max="12" width="23.28515625" style="1" customWidth="1"/>
    <col min="13" max="13" width="3.7109375" style="1" customWidth="1"/>
    <col min="14" max="14" width="5.5703125" style="1" customWidth="1"/>
    <col min="15" max="15" width="1.85546875" style="1" customWidth="1"/>
    <col min="16" max="16" width="3.28515625" style="1" customWidth="1"/>
    <col min="17" max="17" width="5.5703125" style="1" customWidth="1"/>
    <col min="18" max="18" width="3.7109375" style="1" customWidth="1"/>
    <col min="19" max="19" width="22.7109375" style="1" customWidth="1"/>
    <col min="20" max="16384" width="11.42578125" style="1"/>
  </cols>
  <sheetData>
    <row r="2" spans="5:5">
      <c r="E2" s="198" t="s">
        <v>86</v>
      </c>
    </row>
    <row r="3" spans="5:5">
      <c r="E3" s="198"/>
    </row>
    <row r="4" spans="5:5">
      <c r="E4" s="198"/>
    </row>
    <row r="5" spans="5:5">
      <c r="E5" s="198"/>
    </row>
    <row r="6" spans="5:5">
      <c r="E6" s="198"/>
    </row>
  </sheetData>
  <mergeCells count="1">
    <mergeCell ref="E2:E6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landscape" r:id="rId1"/>
  <headerFooter>
    <oddHeader>&amp;C&amp;"Montserrat,Negrita"&amp;16&amp;K0070C0
SEGUIMIENTO PROGRAMAS AMBIENTALES&amp;R&amp;G</oddHeader>
    <oddFooter>&amp;L&amp;"Verdana,Normal"Dirección: Calle 24A No. 59-42 Torre 4 Piso 3 
Centro Empresarial Sarmiento Angulo
Conmutador: (+601) 307 8038
Línea gratuita: 01 8000 119703&amp;C
&amp;R&amp;"Verdana,Normal"&amp;P de &amp;N
FOR-GAD-350-013
25/10/2024 Version: 13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showWhiteSpace="0" view="pageLayout" topLeftCell="A76" zoomScale="60" zoomScaleNormal="70" zoomScalePageLayoutView="60" workbookViewId="0">
      <selection activeCell="D9" sqref="D9"/>
    </sheetView>
  </sheetViews>
  <sheetFormatPr baseColWidth="10" defaultColWidth="12.28515625" defaultRowHeight="18.75"/>
  <cols>
    <col min="1" max="2" width="11.7109375" style="5" customWidth="1"/>
    <col min="3" max="3" width="50.28515625" style="5" customWidth="1"/>
    <col min="4" max="15" width="26.42578125" style="5" customWidth="1"/>
    <col min="16" max="16384" width="12.28515625" style="5"/>
  </cols>
  <sheetData>
    <row r="1" spans="1:17"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7"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1:17"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5" spans="1:17" ht="19.5" thickBot="1"/>
    <row r="6" spans="1:17" ht="24.75" thickBot="1">
      <c r="C6" s="49"/>
      <c r="D6" s="202" t="s">
        <v>68</v>
      </c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4"/>
    </row>
    <row r="7" spans="1:17" ht="33" customHeight="1">
      <c r="C7" s="64"/>
      <c r="D7" s="215" t="s">
        <v>56</v>
      </c>
      <c r="E7" s="216"/>
      <c r="F7" s="217"/>
      <c r="G7" s="218" t="s">
        <v>57</v>
      </c>
      <c r="H7" s="219"/>
      <c r="I7" s="220"/>
      <c r="J7" s="221" t="s">
        <v>58</v>
      </c>
      <c r="K7" s="222"/>
      <c r="L7" s="223"/>
      <c r="M7" s="212" t="s">
        <v>59</v>
      </c>
      <c r="N7" s="213"/>
      <c r="O7" s="214"/>
    </row>
    <row r="8" spans="1:17" ht="20.25">
      <c r="A8" s="30"/>
      <c r="B8" s="30"/>
      <c r="C8" s="65" t="s">
        <v>14</v>
      </c>
      <c r="D8" s="39" t="s">
        <v>0</v>
      </c>
      <c r="E8" s="33" t="s">
        <v>1</v>
      </c>
      <c r="F8" s="53" t="s">
        <v>2</v>
      </c>
      <c r="G8" s="39" t="s">
        <v>3</v>
      </c>
      <c r="H8" s="33" t="s">
        <v>4</v>
      </c>
      <c r="I8" s="53" t="s">
        <v>5</v>
      </c>
      <c r="J8" s="39" t="s">
        <v>6</v>
      </c>
      <c r="K8" s="33" t="s">
        <v>7</v>
      </c>
      <c r="L8" s="53" t="s">
        <v>8</v>
      </c>
      <c r="M8" s="39" t="s">
        <v>9</v>
      </c>
      <c r="N8" s="33" t="s">
        <v>10</v>
      </c>
      <c r="O8" s="40" t="s">
        <v>11</v>
      </c>
    </row>
    <row r="9" spans="1:17">
      <c r="A9" s="29"/>
      <c r="B9" s="29"/>
      <c r="C9" s="66">
        <f>Datos!E2-2</f>
        <v>2021</v>
      </c>
      <c r="D9" s="139">
        <v>10940</v>
      </c>
      <c r="E9" s="140">
        <v>8900</v>
      </c>
      <c r="F9" s="141">
        <v>9500</v>
      </c>
      <c r="G9" s="142">
        <v>9800</v>
      </c>
      <c r="H9" s="143">
        <v>9340</v>
      </c>
      <c r="I9" s="144">
        <v>9500</v>
      </c>
      <c r="J9" s="145">
        <v>10460</v>
      </c>
      <c r="K9" s="146">
        <v>10420</v>
      </c>
      <c r="L9" s="147">
        <v>10820</v>
      </c>
      <c r="M9" s="148">
        <v>11200</v>
      </c>
      <c r="N9" s="149">
        <v>10340</v>
      </c>
      <c r="O9" s="150">
        <v>12500</v>
      </c>
      <c r="Q9" s="7"/>
    </row>
    <row r="10" spans="1:17">
      <c r="C10" s="67">
        <f>Datos!E2-1</f>
        <v>2022</v>
      </c>
      <c r="D10" s="139">
        <v>11160</v>
      </c>
      <c r="E10" s="140">
        <v>10780</v>
      </c>
      <c r="F10" s="141">
        <v>11320</v>
      </c>
      <c r="G10" s="142">
        <v>12620</v>
      </c>
      <c r="H10" s="143">
        <v>11040</v>
      </c>
      <c r="I10" s="144">
        <v>11400</v>
      </c>
      <c r="J10" s="145">
        <v>12780</v>
      </c>
      <c r="K10" s="146">
        <v>12100</v>
      </c>
      <c r="L10" s="147">
        <v>12120</v>
      </c>
      <c r="M10" s="148">
        <v>13120</v>
      </c>
      <c r="N10" s="149">
        <v>11500</v>
      </c>
      <c r="O10" s="150">
        <v>13180</v>
      </c>
    </row>
    <row r="11" spans="1:17">
      <c r="C11" s="68">
        <f>Datos!E2</f>
        <v>2023</v>
      </c>
      <c r="D11" s="139">
        <v>12000</v>
      </c>
      <c r="E11" s="140">
        <v>11910</v>
      </c>
      <c r="F11" s="141">
        <v>11570</v>
      </c>
      <c r="G11" s="142">
        <v>12160</v>
      </c>
      <c r="H11" s="143">
        <v>11580</v>
      </c>
      <c r="I11" s="144">
        <v>12480</v>
      </c>
      <c r="J11" s="145">
        <v>13680</v>
      </c>
      <c r="K11" s="146">
        <v>11360</v>
      </c>
      <c r="L11" s="147">
        <v>13840</v>
      </c>
      <c r="M11" s="148">
        <v>12500</v>
      </c>
      <c r="N11" s="149">
        <v>14500</v>
      </c>
      <c r="O11" s="150">
        <v>4</v>
      </c>
    </row>
    <row r="12" spans="1:17">
      <c r="C12" s="69" t="s">
        <v>70</v>
      </c>
      <c r="D12" s="51"/>
      <c r="E12" s="11"/>
      <c r="F12" s="38"/>
      <c r="G12" s="51"/>
      <c r="H12" s="11"/>
      <c r="I12" s="38"/>
      <c r="J12" s="51"/>
      <c r="K12" s="11"/>
      <c r="L12" s="38"/>
      <c r="M12" s="51"/>
      <c r="N12" s="11"/>
      <c r="O12" s="52"/>
    </row>
    <row r="13" spans="1:17" ht="16.5" customHeight="1">
      <c r="C13" s="136" t="str">
        <f>"Indicador Ambiental Reducción "&amp;Datos!E8</f>
        <v>Indicador Ambiental Reducción 2023</v>
      </c>
      <c r="D13" s="133">
        <f>((D11-D10)/D10)*100</f>
        <v>7.5268817204301079</v>
      </c>
      <c r="E13" s="134">
        <f t="shared" ref="E13:O13" si="0">((E11-E10)/E10)*100</f>
        <v>10.482374768089054</v>
      </c>
      <c r="F13" s="135">
        <f t="shared" si="0"/>
        <v>2.2084805653710249</v>
      </c>
      <c r="G13" s="133">
        <f t="shared" si="0"/>
        <v>-3.6450079239302693</v>
      </c>
      <c r="H13" s="134">
        <f t="shared" si="0"/>
        <v>4.8913043478260869</v>
      </c>
      <c r="I13" s="135">
        <f t="shared" si="0"/>
        <v>9.4736842105263168</v>
      </c>
      <c r="J13" s="133">
        <f t="shared" si="0"/>
        <v>7.042253521126761</v>
      </c>
      <c r="K13" s="134">
        <f t="shared" si="0"/>
        <v>-6.115702479338843</v>
      </c>
      <c r="L13" s="135">
        <f t="shared" si="0"/>
        <v>14.19141914191419</v>
      </c>
      <c r="M13" s="133">
        <f t="shared" si="0"/>
        <v>-4.725609756097561</v>
      </c>
      <c r="N13" s="134">
        <f t="shared" si="0"/>
        <v>26.086956521739129</v>
      </c>
      <c r="O13" s="137">
        <f t="shared" si="0"/>
        <v>-99.969650986342941</v>
      </c>
    </row>
    <row r="14" spans="1:17" ht="16.5" customHeight="1">
      <c r="C14" s="136" t="str">
        <f>"Indicador Consumo Per-Capita "&amp;Datos!E2-2</f>
        <v>Indicador Consumo Per-Capita 2021</v>
      </c>
      <c r="D14" s="133">
        <f>D9/Datos!G24</f>
        <v>44.202020202020201</v>
      </c>
      <c r="E14" s="134">
        <f>E9/Datos!G24</f>
        <v>35.959595959595958</v>
      </c>
      <c r="F14" s="135">
        <f>F9/Datos!G24</f>
        <v>38.383838383838381</v>
      </c>
      <c r="G14" s="133">
        <f>G9/Datos!G25</f>
        <v>39.595959595959599</v>
      </c>
      <c r="H14" s="134">
        <f>H9/Datos!G25</f>
        <v>37.737373737373737</v>
      </c>
      <c r="I14" s="135">
        <f>I9/Datos!G25</f>
        <v>38.383838383838381</v>
      </c>
      <c r="J14" s="133">
        <f>J9/Datos!G26</f>
        <v>42.262626262626263</v>
      </c>
      <c r="K14" s="134">
        <f>K9/Datos!G26</f>
        <v>42.101010101010104</v>
      </c>
      <c r="L14" s="135">
        <f>L9/Datos!G26</f>
        <v>43.717171717171716</v>
      </c>
      <c r="M14" s="133">
        <f>M9/Datos!G27</f>
        <v>45.252525252525253</v>
      </c>
      <c r="N14" s="134">
        <f>N9/Datos!G27</f>
        <v>41.777777777777779</v>
      </c>
      <c r="O14" s="137">
        <f>O9/Datos!G27</f>
        <v>50.505050505050505</v>
      </c>
    </row>
    <row r="15" spans="1:17" ht="16.5" customHeight="1">
      <c r="C15" s="136" t="str">
        <f>"Indicador Consumo Per-Capita "&amp;Datos!E2-1</f>
        <v>Indicador Consumo Per-Capita 2022</v>
      </c>
      <c r="D15" s="133">
        <f>D10/Datos!G18</f>
        <v>31.199329046687168</v>
      </c>
      <c r="E15" s="133">
        <f>E10/Datos!G18</f>
        <v>30.136986301369863</v>
      </c>
      <c r="F15" s="133">
        <f>F10/Datos!G18</f>
        <v>31.646631255241825</v>
      </c>
      <c r="G15" s="133">
        <f>G10/Datos!G19</f>
        <v>35.280961699748396</v>
      </c>
      <c r="H15" s="133">
        <f>H10/Datos!G19</f>
        <v>30.863852390271177</v>
      </c>
      <c r="I15" s="133">
        <f>I10/Datos!G19</f>
        <v>31.870282359519152</v>
      </c>
      <c r="J15" s="133">
        <f>J10/Datos!G20</f>
        <v>35.728263908303049</v>
      </c>
      <c r="K15" s="133">
        <f>K10/Datos!G20</f>
        <v>33.827229521945767</v>
      </c>
      <c r="L15" s="133">
        <f>L10/Datos!G20</f>
        <v>33.883142298015095</v>
      </c>
      <c r="M15" s="133">
        <f>M10/Datos!G21</f>
        <v>36.67878110148169</v>
      </c>
      <c r="N15" s="133">
        <f>N10/Datos!G21</f>
        <v>32.149846239865809</v>
      </c>
      <c r="O15" s="138">
        <f>O10/Datos!G21</f>
        <v>36.846519429689685</v>
      </c>
    </row>
    <row r="16" spans="1:17" ht="16.5" customHeight="1">
      <c r="C16" s="136" t="str">
        <f>"Indicador Consumo Per-Capita "&amp;Datos!E2</f>
        <v>Indicador Consumo Per-Capita 2023</v>
      </c>
      <c r="D16" s="133">
        <f>D11/Datos!G12</f>
        <v>37.243947858473</v>
      </c>
      <c r="E16" s="133">
        <f>E11/Datos!G12</f>
        <v>36.964618249534453</v>
      </c>
      <c r="F16" s="133">
        <f>F11/Datos!G12</f>
        <v>35.909373060211053</v>
      </c>
      <c r="G16" s="133">
        <f>G11/Datos!G13</f>
        <v>41.572649572649574</v>
      </c>
      <c r="H16" s="133">
        <f>H11/Datos!G13</f>
        <v>39.589743589743591</v>
      </c>
      <c r="I16" s="133">
        <f>I11/Datos!G13</f>
        <v>42.666666666666664</v>
      </c>
      <c r="J16" s="133">
        <f>J11/Datos!G14</f>
        <v>36.450839328537171</v>
      </c>
      <c r="K16" s="133">
        <f>+K11/Datos!G14</f>
        <v>30.26911803890221</v>
      </c>
      <c r="L16" s="133">
        <f>+L11/Datos!G14</f>
        <v>36.877164934718891</v>
      </c>
      <c r="M16" s="133">
        <f>M11/Datos!G15</f>
        <v>27.233115468409586</v>
      </c>
      <c r="N16" s="133">
        <f>+N11/Datos!G15</f>
        <v>31.59041394335512</v>
      </c>
      <c r="O16" s="138">
        <f>O11/Datos!G15</f>
        <v>8.7145969498910684E-3</v>
      </c>
    </row>
    <row r="17" spans="1:17" s="42" customFormat="1" ht="16.5" customHeight="1">
      <c r="A17" s="47"/>
      <c r="B17" s="47"/>
      <c r="C17" s="65"/>
      <c r="D17" s="48"/>
      <c r="E17" s="8"/>
      <c r="F17" s="50"/>
      <c r="G17" s="48"/>
      <c r="H17" s="8"/>
      <c r="I17" s="50"/>
      <c r="J17" s="48"/>
      <c r="K17" s="8"/>
      <c r="L17" s="50"/>
      <c r="M17" s="84"/>
      <c r="N17" s="85"/>
      <c r="O17" s="86"/>
      <c r="P17" s="5"/>
      <c r="Q17" s="5"/>
    </row>
    <row r="18" spans="1:17">
      <c r="B18" s="4"/>
      <c r="C18" s="65" t="s">
        <v>67</v>
      </c>
      <c r="D18" s="205">
        <f>SUM(D11:F11)/Datos!G12</f>
        <v>110.1179391682185</v>
      </c>
      <c r="E18" s="206"/>
      <c r="F18" s="207"/>
      <c r="G18" s="209">
        <f>SUM(G11:I11)/Datos!G13</f>
        <v>123.82905982905983</v>
      </c>
      <c r="H18" s="210"/>
      <c r="I18" s="211"/>
      <c r="J18" s="205">
        <f>SUM(J11:L11)/Datos!G14</f>
        <v>103.59712230215827</v>
      </c>
      <c r="K18" s="206"/>
      <c r="L18" s="207"/>
      <c r="M18" s="205">
        <f>SUM(M11:O11)/Datos!G15</f>
        <v>58.832244008714596</v>
      </c>
      <c r="N18" s="206"/>
      <c r="O18" s="208"/>
    </row>
    <row r="19" spans="1:17" ht="19.5" thickBot="1">
      <c r="B19" s="30"/>
      <c r="C19" s="71" t="s">
        <v>12</v>
      </c>
      <c r="D19" s="199">
        <f>40.39*3</f>
        <v>121.17</v>
      </c>
      <c r="E19" s="200"/>
      <c r="F19" s="224"/>
      <c r="G19" s="199">
        <f>40.39*3</f>
        <v>121.17</v>
      </c>
      <c r="H19" s="200"/>
      <c r="I19" s="224"/>
      <c r="J19" s="199">
        <f>40.39*3</f>
        <v>121.17</v>
      </c>
      <c r="K19" s="200"/>
      <c r="L19" s="224"/>
      <c r="M19" s="199">
        <f>40.39*3</f>
        <v>121.17</v>
      </c>
      <c r="N19" s="200"/>
      <c r="O19" s="201"/>
    </row>
    <row r="21" spans="1:17">
      <c r="C21" s="30"/>
      <c r="D21" s="6" t="s">
        <v>56</v>
      </c>
      <c r="E21" s="6" t="s">
        <v>57</v>
      </c>
      <c r="F21" s="6" t="s">
        <v>58</v>
      </c>
      <c r="G21" s="6" t="s">
        <v>59</v>
      </c>
      <c r="H21" s="6"/>
      <c r="I21" s="6"/>
      <c r="J21" s="6"/>
    </row>
    <row r="22" spans="1:17">
      <c r="C22" s="30" t="s">
        <v>67</v>
      </c>
      <c r="D22" s="6">
        <f>D18</f>
        <v>110.1179391682185</v>
      </c>
      <c r="E22" s="6">
        <f>G18</f>
        <v>123.82905982905983</v>
      </c>
      <c r="F22" s="6">
        <f>J18</f>
        <v>103.59712230215827</v>
      </c>
      <c r="G22" s="6">
        <f>M18</f>
        <v>58.832244008714596</v>
      </c>
    </row>
    <row r="23" spans="1:17">
      <c r="C23" s="30" t="s">
        <v>12</v>
      </c>
      <c r="D23" s="6">
        <f>D19</f>
        <v>121.17</v>
      </c>
      <c r="E23" s="6">
        <f>G19</f>
        <v>121.17</v>
      </c>
      <c r="F23" s="6">
        <f>J19</f>
        <v>121.17</v>
      </c>
      <c r="G23" s="6">
        <f>M19</f>
        <v>121.17</v>
      </c>
    </row>
  </sheetData>
  <sheetProtection password="8362" sheet="1" selectLockedCells="1"/>
  <mergeCells count="13">
    <mergeCell ref="M19:O19"/>
    <mergeCell ref="D6:O6"/>
    <mergeCell ref="J18:L18"/>
    <mergeCell ref="M18:O18"/>
    <mergeCell ref="D18:F18"/>
    <mergeCell ref="G18:I18"/>
    <mergeCell ref="M7:O7"/>
    <mergeCell ref="D7:F7"/>
    <mergeCell ref="G7:I7"/>
    <mergeCell ref="J7:L7"/>
    <mergeCell ref="D19:F19"/>
    <mergeCell ref="G19:I19"/>
    <mergeCell ref="J19:L19"/>
  </mergeCells>
  <conditionalFormatting sqref="D15">
    <cfRule type="iconSet" priority="33">
      <iconSet iconSet="3Symbols2" reverse="1">
        <cfvo type="percent" val="0"/>
        <cfvo type="num" val="$D$14"/>
        <cfvo type="num" val="$D$14"/>
      </iconSet>
    </cfRule>
  </conditionalFormatting>
  <conditionalFormatting sqref="E15">
    <cfRule type="iconSet" priority="32">
      <iconSet iconSet="3Symbols2" reverse="1">
        <cfvo type="percent" val="0"/>
        <cfvo type="num" val="$E$14"/>
        <cfvo type="num" val="$E$14" gte="0"/>
      </iconSet>
    </cfRule>
  </conditionalFormatting>
  <conditionalFormatting sqref="F15">
    <cfRule type="iconSet" priority="31">
      <iconSet iconSet="3Symbols2" reverse="1">
        <cfvo type="percent" val="0"/>
        <cfvo type="num" val="$F$14"/>
        <cfvo type="num" val="$F$14" gte="0"/>
      </iconSet>
    </cfRule>
  </conditionalFormatting>
  <conditionalFormatting sqref="G15">
    <cfRule type="iconSet" priority="30">
      <iconSet iconSet="3Symbols2" reverse="1">
        <cfvo type="percent" val="0"/>
        <cfvo type="num" val="$G$14"/>
        <cfvo type="num" val="$G$14" gte="0"/>
      </iconSet>
    </cfRule>
  </conditionalFormatting>
  <conditionalFormatting sqref="H15">
    <cfRule type="iconSet" priority="29">
      <iconSet iconSet="3Symbols2" reverse="1">
        <cfvo type="percent" val="0"/>
        <cfvo type="num" val="$H$14"/>
        <cfvo type="num" val="$H$14"/>
      </iconSet>
    </cfRule>
  </conditionalFormatting>
  <conditionalFormatting sqref="I15">
    <cfRule type="iconSet" priority="28">
      <iconSet iconSet="3Symbols2" reverse="1">
        <cfvo type="percent" val="0"/>
        <cfvo type="num" val="$I$14"/>
        <cfvo type="num" val="$I$14" gte="0"/>
      </iconSet>
    </cfRule>
  </conditionalFormatting>
  <conditionalFormatting sqref="J15">
    <cfRule type="iconSet" priority="27">
      <iconSet iconSet="3Symbols2" reverse="1">
        <cfvo type="percent" val="0"/>
        <cfvo type="num" val="$J$14"/>
        <cfvo type="num" val="$J$14" gte="0"/>
      </iconSet>
    </cfRule>
  </conditionalFormatting>
  <conditionalFormatting sqref="K15">
    <cfRule type="iconSet" priority="26">
      <iconSet iconSet="3Symbols2" reverse="1">
        <cfvo type="percent" val="0"/>
        <cfvo type="num" val="$K$14"/>
        <cfvo type="num" val="$K$14" gte="0"/>
      </iconSet>
    </cfRule>
  </conditionalFormatting>
  <conditionalFormatting sqref="L15">
    <cfRule type="iconSet" priority="25">
      <iconSet iconSet="3Symbols2" reverse="1">
        <cfvo type="percent" val="0"/>
        <cfvo type="num" val="$L$14"/>
        <cfvo type="num" val="$L$14" gte="0"/>
      </iconSet>
    </cfRule>
  </conditionalFormatting>
  <conditionalFormatting sqref="M15">
    <cfRule type="iconSet" priority="24">
      <iconSet iconSet="3Symbols2" reverse="1">
        <cfvo type="percent" val="0"/>
        <cfvo type="num" val="$M$14"/>
        <cfvo type="num" val="$M$14" gte="0"/>
      </iconSet>
    </cfRule>
  </conditionalFormatting>
  <conditionalFormatting sqref="N15">
    <cfRule type="iconSet" priority="23">
      <iconSet iconSet="3Symbols2" reverse="1">
        <cfvo type="percent" val="0"/>
        <cfvo type="num" val="$N$14"/>
        <cfvo type="num" val="$N$14" gte="0"/>
      </iconSet>
    </cfRule>
  </conditionalFormatting>
  <conditionalFormatting sqref="O15">
    <cfRule type="iconSet" priority="22">
      <iconSet iconSet="3Symbols2" reverse="1">
        <cfvo type="percent" val="0"/>
        <cfvo type="num" val="$O$14"/>
        <cfvo type="num" val="$O$14" gte="0"/>
      </iconSet>
    </cfRule>
  </conditionalFormatting>
  <conditionalFormatting sqref="D16">
    <cfRule type="iconSet" priority="21">
      <iconSet iconSet="3Symbols2" reverse="1">
        <cfvo type="percent" val="0"/>
        <cfvo type="num" val="$D$15"/>
        <cfvo type="num" val="$D$15" gte="0"/>
      </iconSet>
    </cfRule>
  </conditionalFormatting>
  <conditionalFormatting sqref="E16">
    <cfRule type="iconSet" priority="20">
      <iconSet iconSet="3Symbols2" reverse="1">
        <cfvo type="percent" val="0"/>
        <cfvo type="num" val="$E$15"/>
        <cfvo type="num" val="$E$15" gte="0"/>
      </iconSet>
    </cfRule>
  </conditionalFormatting>
  <conditionalFormatting sqref="F16">
    <cfRule type="iconSet" priority="19">
      <iconSet iconSet="3Symbols2" reverse="1">
        <cfvo type="percent" val="0"/>
        <cfvo type="percent" val="$F$15"/>
        <cfvo type="num" val="$F$15" gte="0"/>
      </iconSet>
    </cfRule>
  </conditionalFormatting>
  <conditionalFormatting sqref="G16">
    <cfRule type="iconSet" priority="18">
      <iconSet iconSet="3Symbols2" reverse="1">
        <cfvo type="percent" val="0"/>
        <cfvo type="num" val="$G$15"/>
        <cfvo type="num" val="$G$15" gte="0"/>
      </iconSet>
    </cfRule>
  </conditionalFormatting>
  <conditionalFormatting sqref="H16">
    <cfRule type="iconSet" priority="17">
      <iconSet iconSet="3Symbols2" reverse="1">
        <cfvo type="percent" val="0"/>
        <cfvo type="num" val="$H$15"/>
        <cfvo type="num" val="$H$15" gte="0"/>
      </iconSet>
    </cfRule>
  </conditionalFormatting>
  <conditionalFormatting sqref="I16">
    <cfRule type="iconSet" priority="16">
      <iconSet iconSet="3Symbols2" reverse="1">
        <cfvo type="percent" val="0"/>
        <cfvo type="num" val="$I$15"/>
        <cfvo type="num" val="$I$15" gte="0"/>
      </iconSet>
    </cfRule>
  </conditionalFormatting>
  <conditionalFormatting sqref="J16">
    <cfRule type="iconSet" priority="15">
      <iconSet iconSet="3Symbols2" reverse="1">
        <cfvo type="percent" val="0"/>
        <cfvo type="num" val="$J$15"/>
        <cfvo type="num" val="$J$15" gte="0"/>
      </iconSet>
    </cfRule>
  </conditionalFormatting>
  <conditionalFormatting sqref="K16">
    <cfRule type="iconSet" priority="14">
      <iconSet iconSet="3Symbols2" reverse="1">
        <cfvo type="percent" val="0"/>
        <cfvo type="num" val="$K$15"/>
        <cfvo type="num" val="$K$15" gte="0"/>
      </iconSet>
    </cfRule>
  </conditionalFormatting>
  <conditionalFormatting sqref="L16">
    <cfRule type="iconSet" priority="13">
      <iconSet iconSet="3Symbols2" reverse="1">
        <cfvo type="percent" val="0"/>
        <cfvo type="num" val="$L$15"/>
        <cfvo type="num" val="$L$15"/>
      </iconSet>
    </cfRule>
  </conditionalFormatting>
  <conditionalFormatting sqref="M16">
    <cfRule type="iconSet" priority="12">
      <iconSet iconSet="3Symbols2" reverse="1">
        <cfvo type="percent" val="0"/>
        <cfvo type="num" val="$M$15"/>
        <cfvo type="num" val="$M$15"/>
      </iconSet>
    </cfRule>
  </conditionalFormatting>
  <conditionalFormatting sqref="N16">
    <cfRule type="iconSet" priority="11">
      <iconSet iconSet="3Symbols2" reverse="1">
        <cfvo type="percent" val="0"/>
        <cfvo type="num" val="$N$15"/>
        <cfvo type="num" val="$N$15" gte="0"/>
      </iconSet>
    </cfRule>
  </conditionalFormatting>
  <conditionalFormatting sqref="O16">
    <cfRule type="iconSet" priority="10">
      <iconSet iconSet="3Symbols2" reverse="1">
        <cfvo type="percent" val="0"/>
        <cfvo type="num" val="$O$15"/>
        <cfvo type="num" val="$O$15" gte="0"/>
      </iconSet>
    </cfRule>
  </conditionalFormatting>
  <conditionalFormatting sqref="D18:F18">
    <cfRule type="cellIs" dxfId="23" priority="8" stopIfTrue="1" operator="lessThanOrEqual">
      <formula>$D$19</formula>
    </cfRule>
    <cfRule type="cellIs" dxfId="22" priority="9" stopIfTrue="1" operator="greaterThan">
      <formula>$D$19</formula>
    </cfRule>
  </conditionalFormatting>
  <conditionalFormatting sqref="G18:I18">
    <cfRule type="cellIs" dxfId="21" priority="6" stopIfTrue="1" operator="lessThanOrEqual">
      <formula>$G$19</formula>
    </cfRule>
    <cfRule type="cellIs" dxfId="20" priority="7" stopIfTrue="1" operator="greaterThan">
      <formula>$G$19</formula>
    </cfRule>
  </conditionalFormatting>
  <conditionalFormatting sqref="J18:L18">
    <cfRule type="cellIs" dxfId="19" priority="3" stopIfTrue="1" operator="lessThanOrEqual">
      <formula>$J$19</formula>
    </cfRule>
    <cfRule type="cellIs" dxfId="18" priority="5" stopIfTrue="1" operator="greaterThan">
      <formula>$J$19</formula>
    </cfRule>
  </conditionalFormatting>
  <conditionalFormatting sqref="M18:O18">
    <cfRule type="cellIs" dxfId="17" priority="1" stopIfTrue="1" operator="greaterThan">
      <formula>$M$19</formula>
    </cfRule>
    <cfRule type="cellIs" dxfId="16" priority="2" stopIfTrue="1" operator="lessThanOrEqual">
      <formula>$M$19</formula>
    </cfRule>
  </conditionalFormatting>
  <printOptions horizontalCentered="1"/>
  <pageMargins left="0.70866141732283472" right="0.70866141732283472" top="1.299212598425197" bottom="1.299212598425197" header="0.31496062992125984" footer="0.31496062992125984"/>
  <pageSetup paperSize="5" scale="70" orientation="landscape" r:id="rId1"/>
  <headerFooter>
    <oddHeader>&amp;C&amp;"Montserrat,Negrita"&amp;16&amp;K0070C0
SEGUIMIENTO PROGRAMAS AMBIENTALES&amp;R&amp;G</oddHeader>
    <oddFooter>&amp;L&amp;"Montserrat,Normal"Dirección: Calle 24A No. 59-42 Torre 4 Piso 3 
Centro Empresarial Sarmiento Angulo
Conmutador: (+601) 307 8038
Línea gratuita: 01 8000 119703&amp;R&amp;P de &amp;N
FOR-GAD-350-013
25/10/2024 Version: 13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9"/>
  <sheetViews>
    <sheetView showGridLines="0" view="pageLayout" topLeftCell="A94" zoomScale="60" zoomScaleNormal="70" zoomScalePageLayoutView="60" workbookViewId="0">
      <selection activeCell="E11" sqref="E11"/>
    </sheetView>
  </sheetViews>
  <sheetFormatPr baseColWidth="10" defaultColWidth="12.28515625" defaultRowHeight="18.75"/>
  <cols>
    <col min="1" max="2" width="11.7109375" style="5" customWidth="1"/>
    <col min="3" max="3" width="50.28515625" style="5" customWidth="1"/>
    <col min="4" max="15" width="26.42578125" style="5" customWidth="1"/>
    <col min="16" max="17" width="12.28515625" style="5"/>
    <col min="18" max="18" width="15.5703125" style="5" bestFit="1" customWidth="1"/>
    <col min="19" max="19" width="14.42578125" style="5" bestFit="1" customWidth="1"/>
    <col min="20" max="16384" width="12.28515625" style="5"/>
  </cols>
  <sheetData>
    <row r="2" spans="2:15"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</row>
    <row r="3" spans="2:15"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</row>
    <row r="4" spans="2:15"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</row>
    <row r="5" spans="2:15" ht="19.5" thickBot="1"/>
    <row r="6" spans="2:15" ht="24.75" thickBot="1">
      <c r="C6" s="49"/>
      <c r="D6" s="227" t="s">
        <v>17</v>
      </c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9"/>
    </row>
    <row r="7" spans="2:15">
      <c r="C7" s="64"/>
      <c r="D7" s="215" t="s">
        <v>56</v>
      </c>
      <c r="E7" s="216"/>
      <c r="F7" s="230"/>
      <c r="G7" s="218" t="s">
        <v>57</v>
      </c>
      <c r="H7" s="219"/>
      <c r="I7" s="231"/>
      <c r="J7" s="221" t="s">
        <v>58</v>
      </c>
      <c r="K7" s="222"/>
      <c r="L7" s="232"/>
      <c r="M7" s="212" t="s">
        <v>59</v>
      </c>
      <c r="N7" s="213"/>
      <c r="O7" s="214"/>
    </row>
    <row r="8" spans="2:15" ht="28.9" customHeight="1">
      <c r="C8" s="65" t="s">
        <v>14</v>
      </c>
      <c r="D8" s="39" t="s">
        <v>0</v>
      </c>
      <c r="E8" s="33" t="s">
        <v>1</v>
      </c>
      <c r="F8" s="40" t="s">
        <v>2</v>
      </c>
      <c r="G8" s="39" t="s">
        <v>3</v>
      </c>
      <c r="H8" s="33" t="s">
        <v>4</v>
      </c>
      <c r="I8" s="40" t="s">
        <v>5</v>
      </c>
      <c r="J8" s="39" t="s">
        <v>6</v>
      </c>
      <c r="K8" s="33" t="s">
        <v>7</v>
      </c>
      <c r="L8" s="40" t="s">
        <v>8</v>
      </c>
      <c r="M8" s="39" t="s">
        <v>9</v>
      </c>
      <c r="N8" s="33" t="s">
        <v>10</v>
      </c>
      <c r="O8" s="40" t="s">
        <v>11</v>
      </c>
    </row>
    <row r="9" spans="2:15">
      <c r="C9" s="66">
        <f>Datos!E2-2</f>
        <v>2021</v>
      </c>
      <c r="D9" s="139">
        <v>24500</v>
      </c>
      <c r="E9" s="140">
        <v>16900</v>
      </c>
      <c r="F9" s="151">
        <v>29800</v>
      </c>
      <c r="G9" s="142">
        <v>23500</v>
      </c>
      <c r="H9" s="143">
        <v>17500</v>
      </c>
      <c r="I9" s="152">
        <v>80400</v>
      </c>
      <c r="J9" s="145">
        <v>39000</v>
      </c>
      <c r="K9" s="146">
        <v>56000</v>
      </c>
      <c r="L9" s="153">
        <v>41000</v>
      </c>
      <c r="M9" s="148">
        <v>31000</v>
      </c>
      <c r="N9" s="149">
        <v>30500</v>
      </c>
      <c r="O9" s="150">
        <v>32500</v>
      </c>
    </row>
    <row r="10" spans="2:15">
      <c r="C10" s="67">
        <f>Datos!E2-1</f>
        <v>2022</v>
      </c>
      <c r="D10" s="139">
        <v>59000</v>
      </c>
      <c r="E10" s="140">
        <v>55010</v>
      </c>
      <c r="F10" s="151">
        <v>22009</v>
      </c>
      <c r="G10" s="142">
        <v>30006</v>
      </c>
      <c r="H10" s="143">
        <v>29008</v>
      </c>
      <c r="I10" s="152">
        <v>25007</v>
      </c>
      <c r="J10" s="145">
        <v>26008</v>
      </c>
      <c r="K10" s="146">
        <v>35007</v>
      </c>
      <c r="L10" s="153">
        <v>36006</v>
      </c>
      <c r="M10" s="148">
        <v>39006</v>
      </c>
      <c r="N10" s="149">
        <v>40017</v>
      </c>
      <c r="O10" s="150">
        <v>34000</v>
      </c>
    </row>
    <row r="11" spans="2:15">
      <c r="C11" s="68">
        <f>Datos!E2</f>
        <v>2023</v>
      </c>
      <c r="D11" s="139">
        <v>34000</v>
      </c>
      <c r="E11" s="140">
        <v>36000</v>
      </c>
      <c r="F11" s="151">
        <v>43000</v>
      </c>
      <c r="G11" s="142">
        <v>39000</v>
      </c>
      <c r="H11" s="143">
        <v>45000</v>
      </c>
      <c r="I11" s="152">
        <v>44000</v>
      </c>
      <c r="J11" s="145">
        <v>50000</v>
      </c>
      <c r="K11" s="146">
        <v>43000</v>
      </c>
      <c r="L11" s="153">
        <v>46000</v>
      </c>
      <c r="M11" s="148">
        <v>40000</v>
      </c>
      <c r="N11" s="149">
        <v>39000</v>
      </c>
      <c r="O11" s="150">
        <v>25000</v>
      </c>
    </row>
    <row r="12" spans="2:15">
      <c r="C12" s="69" t="s">
        <v>70</v>
      </c>
      <c r="D12" s="41"/>
      <c r="E12" s="34"/>
      <c r="F12" s="75"/>
      <c r="G12" s="43"/>
      <c r="H12" s="37"/>
      <c r="I12" s="76"/>
      <c r="J12" s="44"/>
      <c r="K12" s="36"/>
      <c r="L12" s="77"/>
      <c r="M12" s="45"/>
      <c r="N12" s="35"/>
      <c r="O12" s="46"/>
    </row>
    <row r="13" spans="2:15">
      <c r="C13" s="70" t="str">
        <f>"Indicador Ambiental Reducción "&amp;Datos!E8</f>
        <v>Indicador Ambiental Reducción 2023</v>
      </c>
      <c r="D13" s="59">
        <f>((D11-D10)/D10)*100</f>
        <v>-42.372881355932201</v>
      </c>
      <c r="E13" s="60">
        <f t="shared" ref="E13:O13" si="0">((E11-E10)/E10)*100</f>
        <v>-34.55735320850755</v>
      </c>
      <c r="F13" s="61">
        <f t="shared" si="0"/>
        <v>95.37461947385161</v>
      </c>
      <c r="G13" s="59">
        <f t="shared" si="0"/>
        <v>29.974005198960207</v>
      </c>
      <c r="H13" s="60">
        <f t="shared" si="0"/>
        <v>55.1296194153337</v>
      </c>
      <c r="I13" s="61">
        <f t="shared" si="0"/>
        <v>75.950733794537527</v>
      </c>
      <c r="J13" s="59">
        <f t="shared" si="0"/>
        <v>92.248538911104276</v>
      </c>
      <c r="K13" s="60">
        <f t="shared" si="0"/>
        <v>22.832576341874482</v>
      </c>
      <c r="L13" s="61">
        <f t="shared" si="0"/>
        <v>27.756485030272732</v>
      </c>
      <c r="M13" s="59">
        <f t="shared" si="0"/>
        <v>2.5483258985797055</v>
      </c>
      <c r="N13" s="60">
        <f t="shared" si="0"/>
        <v>-2.5414198965439687</v>
      </c>
      <c r="O13" s="62">
        <f t="shared" si="0"/>
        <v>-26.47058823529412</v>
      </c>
    </row>
    <row r="14" spans="2:15">
      <c r="B14" s="80"/>
      <c r="C14" s="70" t="str">
        <f>"Indicador Consumo Per-Capita "&amp;Datos!E2-2</f>
        <v>Indicador Consumo Per-Capita 2021</v>
      </c>
      <c r="D14" s="59">
        <f>D9/Datos!G24</f>
        <v>98.98989898989899</v>
      </c>
      <c r="E14" s="60">
        <f>E9/Datos!G24</f>
        <v>68.282828282828277</v>
      </c>
      <c r="F14" s="61">
        <f>F9/Datos!G24</f>
        <v>120.4040404040404</v>
      </c>
      <c r="G14" s="59">
        <f>G9/Datos!G25</f>
        <v>94.949494949494948</v>
      </c>
      <c r="H14" s="60">
        <f>H9/Datos!G25</f>
        <v>70.707070707070713</v>
      </c>
      <c r="I14" s="61">
        <f>I9/Datos!G25</f>
        <v>324.84848484848487</v>
      </c>
      <c r="J14" s="59">
        <f>J9/Datos!G26</f>
        <v>157.57575757575756</v>
      </c>
      <c r="K14" s="60">
        <f>K9/Datos!G26</f>
        <v>226.26262626262627</v>
      </c>
      <c r="L14" s="61">
        <f>L9/Datos!G26</f>
        <v>165.65656565656565</v>
      </c>
      <c r="M14" s="59">
        <f>M9/Datos!G27</f>
        <v>125.25252525252525</v>
      </c>
      <c r="N14" s="60">
        <f>N9/Datos!G27</f>
        <v>123.23232323232324</v>
      </c>
      <c r="O14" s="62">
        <f>O9/Datos!G27</f>
        <v>131.31313131313132</v>
      </c>
    </row>
    <row r="15" spans="2:15">
      <c r="C15" s="70" t="str">
        <f>"Indicador Consumo Per-Capita "&amp;Datos!E2-1</f>
        <v>Indicador Consumo Per-Capita 2022</v>
      </c>
      <c r="D15" s="59">
        <f>D10/Datos!G18</f>
        <v>164.94268940452895</v>
      </c>
      <c r="E15" s="59">
        <f>E10/Datos!G18</f>
        <v>153.78809057869725</v>
      </c>
      <c r="F15" s="59">
        <f>F10/Datos!G18</f>
        <v>61.529214425496228</v>
      </c>
      <c r="G15" s="59">
        <f>G10/Datos!G19</f>
        <v>83.885937936818564</v>
      </c>
      <c r="H15" s="59">
        <f>H10/Datos!G19</f>
        <v>81.095890410958901</v>
      </c>
      <c r="I15" s="59">
        <f>I10/Datos!G19</f>
        <v>69.910539558289074</v>
      </c>
      <c r="J15" s="59">
        <f>J10/Datos!G20</f>
        <v>72.708974000559124</v>
      </c>
      <c r="K15" s="59">
        <f>K10/Datos!G20</f>
        <v>97.866927592954994</v>
      </c>
      <c r="L15" s="59">
        <f>L10/Datos!G20</f>
        <v>100.65977075761812</v>
      </c>
      <c r="M15" s="59">
        <f>M10/Datos!G21</f>
        <v>109.0466871680179</v>
      </c>
      <c r="N15" s="59">
        <f>N10/Datos!G21</f>
        <v>111.87307799832261</v>
      </c>
      <c r="O15" s="59">
        <f>O10/Datos!G21</f>
        <v>95.051719317864141</v>
      </c>
    </row>
    <row r="16" spans="2:15">
      <c r="C16" s="70" t="str">
        <f>"Indicador Consumo Per-Capita "&amp;Datos!E2</f>
        <v>Indicador Consumo Per-Capita 2023</v>
      </c>
      <c r="D16" s="59">
        <f>D11/Datos!G12</f>
        <v>105.52451893234017</v>
      </c>
      <c r="E16" s="59">
        <f>E11/Datos!G12</f>
        <v>111.73184357541899</v>
      </c>
      <c r="F16" s="59">
        <f>F11/Datos!G12</f>
        <v>133.45747982619491</v>
      </c>
      <c r="G16" s="59">
        <f>G11/Datos!G13</f>
        <v>133.33333333333334</v>
      </c>
      <c r="H16" s="59">
        <f>H11/Datos!G13</f>
        <v>153.84615384615384</v>
      </c>
      <c r="I16" s="59">
        <f>I11/Datos!G13</f>
        <v>150.42735042735043</v>
      </c>
      <c r="J16" s="59">
        <f>J11/Datos!G14</f>
        <v>133.2267519317879</v>
      </c>
      <c r="K16" s="59">
        <f>+K11/Datos!G14</f>
        <v>114.5750066613376</v>
      </c>
      <c r="L16" s="59">
        <f>+L11/Datos!G14</f>
        <v>122.56861177724487</v>
      </c>
      <c r="M16" s="59">
        <f>M11/Datos!G15</f>
        <v>87.145969498910674</v>
      </c>
      <c r="N16" s="59">
        <f>+N11/Datos!G15</f>
        <v>84.967320261437905</v>
      </c>
      <c r="O16" s="59">
        <f>O11/Datos!G15</f>
        <v>54.466230936819173</v>
      </c>
    </row>
    <row r="17" spans="2:15">
      <c r="B17" s="30"/>
      <c r="C17" s="65"/>
      <c r="D17" s="78"/>
      <c r="E17" s="55"/>
      <c r="F17" s="56"/>
      <c r="G17" s="54"/>
      <c r="H17" s="55"/>
      <c r="I17" s="56"/>
      <c r="J17" s="78"/>
      <c r="K17" s="58"/>
      <c r="L17" s="79"/>
      <c r="M17" s="209"/>
      <c r="N17" s="210"/>
      <c r="O17" s="236"/>
    </row>
    <row r="18" spans="2:15">
      <c r="B18" s="57"/>
      <c r="C18" s="65" t="s">
        <v>72</v>
      </c>
      <c r="D18" s="237">
        <f>SUM(D11:F11)/Datos!G12</f>
        <v>350.71384233395406</v>
      </c>
      <c r="E18" s="238"/>
      <c r="F18" s="239"/>
      <c r="G18" s="237">
        <f>SUM(G11:I11)/Datos!G13</f>
        <v>437.60683760683759</v>
      </c>
      <c r="H18" s="238"/>
      <c r="I18" s="239"/>
      <c r="J18" s="237">
        <f t="array" ref="J18">SUM(J11:L11/Datos!G14)</f>
        <v>370.37037037037038</v>
      </c>
      <c r="K18" s="238"/>
      <c r="L18" s="239"/>
      <c r="M18" s="237">
        <f t="array" ref="M18">SUM(M11:O11/Datos!G15)</f>
        <v>226.57952069716777</v>
      </c>
      <c r="N18" s="238"/>
      <c r="O18" s="239"/>
    </row>
    <row r="19" spans="2:15" ht="19.5" thickBot="1">
      <c r="B19" s="57"/>
      <c r="C19" s="71" t="s">
        <v>12</v>
      </c>
      <c r="D19" s="233">
        <v>557.70000000000005</v>
      </c>
      <c r="E19" s="234"/>
      <c r="F19" s="235"/>
      <c r="G19" s="233">
        <v>557.70000000000005</v>
      </c>
      <c r="H19" s="234"/>
      <c r="I19" s="235"/>
      <c r="J19" s="233">
        <v>557.70000000000005</v>
      </c>
      <c r="K19" s="234"/>
      <c r="L19" s="235"/>
      <c r="M19" s="233">
        <v>557.70000000000005</v>
      </c>
      <c r="N19" s="234"/>
      <c r="O19" s="235"/>
    </row>
    <row r="20" spans="2:15">
      <c r="B20" s="30"/>
      <c r="C20" s="30"/>
      <c r="D20" s="12"/>
      <c r="E20" s="12"/>
      <c r="F20" s="12"/>
      <c r="G20" s="12"/>
      <c r="I20" s="12"/>
      <c r="J20" s="12"/>
      <c r="K20" s="12"/>
      <c r="M20" s="12"/>
      <c r="N20" s="12"/>
      <c r="O20" s="12"/>
    </row>
    <row r="23" spans="2:15">
      <c r="C23" s="30"/>
      <c r="D23" s="6" t="s">
        <v>56</v>
      </c>
      <c r="E23" s="6" t="s">
        <v>57</v>
      </c>
      <c r="F23" s="6" t="s">
        <v>58</v>
      </c>
      <c r="G23" s="6" t="s">
        <v>59</v>
      </c>
    </row>
    <row r="24" spans="2:15">
      <c r="C24" s="30" t="s">
        <v>72</v>
      </c>
      <c r="D24" s="6">
        <f>D18</f>
        <v>350.71384233395406</v>
      </c>
      <c r="E24" s="6">
        <f>G18</f>
        <v>437.60683760683759</v>
      </c>
      <c r="F24" s="6">
        <f>+J18</f>
        <v>370.37037037037038</v>
      </c>
      <c r="G24" s="6">
        <f>+M18</f>
        <v>226.57952069716777</v>
      </c>
    </row>
    <row r="25" spans="2:15">
      <c r="C25" s="30" t="s">
        <v>12</v>
      </c>
      <c r="D25" s="6">
        <f>+D19</f>
        <v>557.70000000000005</v>
      </c>
      <c r="E25" s="5">
        <f>+G19</f>
        <v>557.70000000000005</v>
      </c>
      <c r="F25" s="5">
        <f>+J19</f>
        <v>557.70000000000005</v>
      </c>
      <c r="G25" s="5">
        <f>+M19</f>
        <v>557.70000000000005</v>
      </c>
    </row>
    <row r="32" spans="2:15">
      <c r="C32" s="226"/>
      <c r="D32" s="226"/>
      <c r="E32" s="226"/>
      <c r="F32" s="226"/>
    </row>
    <row r="34" spans="3:16">
      <c r="C34" s="6"/>
      <c r="D34" s="6"/>
      <c r="E34" s="6"/>
      <c r="F34" s="6"/>
      <c r="G34" s="6"/>
      <c r="H34" s="6"/>
    </row>
    <row r="38" spans="3:16">
      <c r="P38" s="13"/>
    </row>
    <row r="39" spans="3:16">
      <c r="K39" s="14"/>
      <c r="L39" s="14"/>
      <c r="M39" s="14"/>
      <c r="N39" s="14"/>
      <c r="O39" s="14"/>
      <c r="P39" s="14"/>
    </row>
  </sheetData>
  <sheetProtection password="8362" sheet="1" selectLockedCells="1"/>
  <mergeCells count="16">
    <mergeCell ref="C2:O4"/>
    <mergeCell ref="C32:F32"/>
    <mergeCell ref="D6:O6"/>
    <mergeCell ref="D7:F7"/>
    <mergeCell ref="G7:I7"/>
    <mergeCell ref="J7:L7"/>
    <mergeCell ref="D19:F19"/>
    <mergeCell ref="G19:I19"/>
    <mergeCell ref="J19:L19"/>
    <mergeCell ref="M19:O19"/>
    <mergeCell ref="M7:O7"/>
    <mergeCell ref="M17:O17"/>
    <mergeCell ref="D18:F18"/>
    <mergeCell ref="G18:I18"/>
    <mergeCell ref="J18:L18"/>
    <mergeCell ref="M18:O18"/>
  </mergeCells>
  <conditionalFormatting sqref="D15">
    <cfRule type="iconSet" priority="32">
      <iconSet iconSet="3Symbols2" reverse="1">
        <cfvo type="percent" val="0"/>
        <cfvo type="num" val="$D$14"/>
        <cfvo type="num" val="$D$14"/>
      </iconSet>
    </cfRule>
  </conditionalFormatting>
  <conditionalFormatting sqref="E15">
    <cfRule type="iconSet" priority="31">
      <iconSet iconSet="3Symbols2" reverse="1">
        <cfvo type="percent" val="0"/>
        <cfvo type="num" val="$E$14"/>
        <cfvo type="num" val="$E$14" gte="0"/>
      </iconSet>
    </cfRule>
  </conditionalFormatting>
  <conditionalFormatting sqref="F15">
    <cfRule type="iconSet" priority="30">
      <iconSet iconSet="3Symbols2" reverse="1">
        <cfvo type="percent" val="0"/>
        <cfvo type="num" val="$F$14"/>
        <cfvo type="num" val="$F$14" gte="0"/>
      </iconSet>
    </cfRule>
  </conditionalFormatting>
  <conditionalFormatting sqref="G15">
    <cfRule type="iconSet" priority="29">
      <iconSet iconSet="3Symbols2" reverse="1">
        <cfvo type="percent" val="0"/>
        <cfvo type="num" val="$G$14"/>
        <cfvo type="num" val="$G$14" gte="0"/>
      </iconSet>
    </cfRule>
  </conditionalFormatting>
  <conditionalFormatting sqref="H15">
    <cfRule type="iconSet" priority="28">
      <iconSet iconSet="3Symbols2" reverse="1">
        <cfvo type="percent" val="0"/>
        <cfvo type="num" val="$H$14"/>
        <cfvo type="num" val="$H$14"/>
      </iconSet>
    </cfRule>
  </conditionalFormatting>
  <conditionalFormatting sqref="I15">
    <cfRule type="iconSet" priority="27">
      <iconSet iconSet="3Symbols2" reverse="1">
        <cfvo type="percent" val="0"/>
        <cfvo type="num" val="$I$14"/>
        <cfvo type="num" val="$I$14" gte="0"/>
      </iconSet>
    </cfRule>
  </conditionalFormatting>
  <conditionalFormatting sqref="J15">
    <cfRule type="iconSet" priority="26">
      <iconSet iconSet="3Symbols2" reverse="1">
        <cfvo type="percent" val="0"/>
        <cfvo type="num" val="$J$14"/>
        <cfvo type="num" val="$J$14" gte="0"/>
      </iconSet>
    </cfRule>
  </conditionalFormatting>
  <conditionalFormatting sqref="K15">
    <cfRule type="iconSet" priority="25">
      <iconSet iconSet="3Symbols2" reverse="1">
        <cfvo type="percent" val="0"/>
        <cfvo type="num" val="$K$14"/>
        <cfvo type="num" val="$K$14" gte="0"/>
      </iconSet>
    </cfRule>
  </conditionalFormatting>
  <conditionalFormatting sqref="L15">
    <cfRule type="iconSet" priority="24">
      <iconSet iconSet="3Symbols2" reverse="1">
        <cfvo type="percent" val="0"/>
        <cfvo type="num" val="$L$14"/>
        <cfvo type="num" val="$L$14" gte="0"/>
      </iconSet>
    </cfRule>
  </conditionalFormatting>
  <conditionalFormatting sqref="M15">
    <cfRule type="iconSet" priority="23">
      <iconSet iconSet="3Symbols2" reverse="1">
        <cfvo type="percent" val="0"/>
        <cfvo type="num" val="$M$14"/>
        <cfvo type="num" val="$M$14" gte="0"/>
      </iconSet>
    </cfRule>
  </conditionalFormatting>
  <conditionalFormatting sqref="N15">
    <cfRule type="iconSet" priority="22">
      <iconSet iconSet="3Symbols2" reverse="1">
        <cfvo type="percent" val="0"/>
        <cfvo type="num" val="$N$14"/>
        <cfvo type="num" val="$N$14" gte="0"/>
      </iconSet>
    </cfRule>
  </conditionalFormatting>
  <conditionalFormatting sqref="O15">
    <cfRule type="iconSet" priority="21">
      <iconSet iconSet="3Symbols2" reverse="1">
        <cfvo type="percent" val="0"/>
        <cfvo type="num" val="$O$14"/>
        <cfvo type="num" val="$O$14" gte="0"/>
      </iconSet>
    </cfRule>
  </conditionalFormatting>
  <conditionalFormatting sqref="D16">
    <cfRule type="iconSet" priority="20">
      <iconSet iconSet="3Symbols2" reverse="1">
        <cfvo type="percent" val="0"/>
        <cfvo type="num" val="$D$15"/>
        <cfvo type="num" val="$D$15" gte="0"/>
      </iconSet>
    </cfRule>
  </conditionalFormatting>
  <conditionalFormatting sqref="E16">
    <cfRule type="iconSet" priority="19">
      <iconSet iconSet="3Symbols2" reverse="1">
        <cfvo type="percent" val="0"/>
        <cfvo type="num" val="$E$15"/>
        <cfvo type="num" val="$E$15" gte="0"/>
      </iconSet>
    </cfRule>
  </conditionalFormatting>
  <conditionalFormatting sqref="F16">
    <cfRule type="iconSet" priority="18">
      <iconSet iconSet="3Symbols2" reverse="1">
        <cfvo type="percent" val="0"/>
        <cfvo type="num" val="$F$15"/>
        <cfvo type="num" val="$F$15" gte="0"/>
      </iconSet>
    </cfRule>
  </conditionalFormatting>
  <conditionalFormatting sqref="G16">
    <cfRule type="iconSet" priority="17">
      <iconSet iconSet="3Symbols2" reverse="1">
        <cfvo type="percent" val="0"/>
        <cfvo type="num" val="$G$15"/>
        <cfvo type="num" val="$G$15" gte="0"/>
      </iconSet>
    </cfRule>
  </conditionalFormatting>
  <conditionalFormatting sqref="H16">
    <cfRule type="iconSet" priority="16">
      <iconSet iconSet="3Symbols2" reverse="1">
        <cfvo type="percent" val="0"/>
        <cfvo type="num" val="$H$15"/>
        <cfvo type="num" val="$H$15" gte="0"/>
      </iconSet>
    </cfRule>
  </conditionalFormatting>
  <conditionalFormatting sqref="I16">
    <cfRule type="iconSet" priority="15">
      <iconSet iconSet="3Symbols2" reverse="1">
        <cfvo type="percent" val="0"/>
        <cfvo type="num" val="$I$15"/>
        <cfvo type="num" val="$I$15" gte="0"/>
      </iconSet>
    </cfRule>
  </conditionalFormatting>
  <conditionalFormatting sqref="J16">
    <cfRule type="iconSet" priority="14">
      <iconSet iconSet="3Symbols2" reverse="1">
        <cfvo type="percent" val="0"/>
        <cfvo type="num" val="$J$15"/>
        <cfvo type="num" val="$J$15" gte="0"/>
      </iconSet>
    </cfRule>
  </conditionalFormatting>
  <conditionalFormatting sqref="K16">
    <cfRule type="iconSet" priority="13">
      <iconSet iconSet="3Symbols2" reverse="1">
        <cfvo type="percent" val="0"/>
        <cfvo type="num" val="$K$15"/>
        <cfvo type="num" val="$K$15" gte="0"/>
      </iconSet>
    </cfRule>
  </conditionalFormatting>
  <conditionalFormatting sqref="L16">
    <cfRule type="iconSet" priority="12">
      <iconSet iconSet="3Symbols2" reverse="1">
        <cfvo type="percent" val="0"/>
        <cfvo type="num" val="$L$15"/>
        <cfvo type="num" val="$L$15"/>
      </iconSet>
    </cfRule>
  </conditionalFormatting>
  <conditionalFormatting sqref="M16">
    <cfRule type="iconSet" priority="11">
      <iconSet iconSet="3Symbols2" reverse="1">
        <cfvo type="percent" val="0"/>
        <cfvo type="num" val="$M$15"/>
        <cfvo type="num" val="$M$15"/>
      </iconSet>
    </cfRule>
  </conditionalFormatting>
  <conditionalFormatting sqref="N16">
    <cfRule type="iconSet" priority="10">
      <iconSet iconSet="3Symbols2" reverse="1">
        <cfvo type="percent" val="0"/>
        <cfvo type="num" val="$N$15"/>
        <cfvo type="num" val="$N$15" gte="0"/>
      </iconSet>
    </cfRule>
  </conditionalFormatting>
  <conditionalFormatting sqref="O16">
    <cfRule type="iconSet" priority="9">
      <iconSet iconSet="3Symbols2" reverse="1">
        <cfvo type="percent" val="0"/>
        <cfvo type="num" val="$O$15"/>
        <cfvo type="num" val="$O$15" gte="0"/>
      </iconSet>
    </cfRule>
  </conditionalFormatting>
  <conditionalFormatting sqref="D18:F18">
    <cfRule type="cellIs" dxfId="15" priority="4" stopIfTrue="1" operator="lessThanOrEqual">
      <formula>$D$19</formula>
    </cfRule>
    <cfRule type="cellIs" dxfId="14" priority="8" stopIfTrue="1" operator="greaterThan">
      <formula>$D$19</formula>
    </cfRule>
  </conditionalFormatting>
  <conditionalFormatting sqref="G18:I18">
    <cfRule type="cellIs" dxfId="13" priority="3" stopIfTrue="1" operator="lessThanOrEqual">
      <formula>$G$19</formula>
    </cfRule>
    <cfRule type="cellIs" dxfId="12" priority="7" stopIfTrue="1" operator="greaterThan">
      <formula>$G$19</formula>
    </cfRule>
  </conditionalFormatting>
  <conditionalFormatting sqref="J18:L18">
    <cfRule type="cellIs" dxfId="11" priority="2" stopIfTrue="1" operator="lessThanOrEqual">
      <formula>$J$19</formula>
    </cfRule>
    <cfRule type="cellIs" dxfId="10" priority="6" stopIfTrue="1" operator="greaterThan">
      <formula>$J$19</formula>
    </cfRule>
  </conditionalFormatting>
  <conditionalFormatting sqref="M18:O18">
    <cfRule type="cellIs" dxfId="9" priority="1" stopIfTrue="1" operator="lessThanOrEqual">
      <formula>$M$19</formula>
    </cfRule>
    <cfRule type="cellIs" dxfId="8" priority="5" stopIfTrue="1" operator="greaterThan">
      <formula>$M$19</formula>
    </cfRule>
  </conditionalFormatting>
  <printOptions horizontalCentered="1"/>
  <pageMargins left="0.70866141732283472" right="0.70866141732283472" top="1.299212598425197" bottom="1.299212598425197" header="0.31496062992125984" footer="0.31496062992125984"/>
  <pageSetup paperSize="5" scale="70" orientation="landscape" r:id="rId1"/>
  <headerFooter>
    <oddHeader>&amp;C&amp;"Montserrat,Negrita"&amp;16&amp;K0070C0
SEGUIMIENTO PROGRAMAS AMBIENTALES&amp;R&amp;G</oddHeader>
    <oddFooter>&amp;L&amp;"Montserrat,Normal"Dirección: Calle 24A No. 59-42 Torre 4 Piso 3 
Centro Empresarial Sarmiento Angulo
Conmutador: (+601) 307 8038
Línea gratuita: 01 8000 119703&amp;C
&amp;R&amp;P de &amp;N
FOR-GAD-350-013
25/10/2024 Version: 13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view="pageLayout" topLeftCell="A67" zoomScale="60" zoomScaleNormal="50" zoomScalePageLayoutView="60" workbookViewId="0">
      <selection activeCell="E11" sqref="E11"/>
    </sheetView>
  </sheetViews>
  <sheetFormatPr baseColWidth="10" defaultColWidth="12.28515625" defaultRowHeight="18.75"/>
  <cols>
    <col min="1" max="2" width="11.5703125" style="5" customWidth="1"/>
    <col min="3" max="3" width="50.140625" style="5" customWidth="1"/>
    <col min="4" max="15" width="26.7109375" style="5" customWidth="1"/>
    <col min="16" max="17" width="12.28515625" style="5"/>
    <col min="18" max="18" width="23" style="5" customWidth="1"/>
    <col min="19" max="19" width="12.28515625" style="5"/>
    <col min="20" max="20" width="20.85546875" style="5" customWidth="1"/>
    <col min="21" max="23" width="12.28515625" style="5" bestFit="1"/>
    <col min="24" max="16384" width="12.28515625" style="5"/>
  </cols>
  <sheetData>
    <row r="2" spans="2:15"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2:15"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2:15"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</row>
    <row r="5" spans="2:15" ht="19.5" thickBot="1"/>
    <row r="6" spans="2:15" ht="21" customHeight="1" thickBot="1">
      <c r="C6" s="49"/>
      <c r="D6" s="240" t="s">
        <v>17</v>
      </c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2"/>
    </row>
    <row r="7" spans="2:15">
      <c r="C7" s="64"/>
      <c r="D7" s="215" t="s">
        <v>56</v>
      </c>
      <c r="E7" s="216"/>
      <c r="F7" s="230"/>
      <c r="G7" s="218" t="s">
        <v>57</v>
      </c>
      <c r="H7" s="219"/>
      <c r="I7" s="231"/>
      <c r="J7" s="221" t="s">
        <v>58</v>
      </c>
      <c r="K7" s="222"/>
      <c r="L7" s="232"/>
      <c r="M7" s="212" t="s">
        <v>59</v>
      </c>
      <c r="N7" s="213"/>
      <c r="O7" s="214"/>
    </row>
    <row r="8" spans="2:15" ht="20.25">
      <c r="C8" s="65" t="s">
        <v>14</v>
      </c>
      <c r="D8" s="39" t="s">
        <v>0</v>
      </c>
      <c r="E8" s="33" t="s">
        <v>1</v>
      </c>
      <c r="F8" s="40" t="s">
        <v>2</v>
      </c>
      <c r="G8" s="39" t="s">
        <v>3</v>
      </c>
      <c r="H8" s="33" t="s">
        <v>4</v>
      </c>
      <c r="I8" s="40" t="s">
        <v>5</v>
      </c>
      <c r="J8" s="39" t="s">
        <v>6</v>
      </c>
      <c r="K8" s="33" t="s">
        <v>7</v>
      </c>
      <c r="L8" s="40" t="s">
        <v>8</v>
      </c>
      <c r="M8" s="39" t="s">
        <v>9</v>
      </c>
      <c r="N8" s="33" t="s">
        <v>10</v>
      </c>
      <c r="O8" s="40" t="s">
        <v>11</v>
      </c>
    </row>
    <row r="9" spans="2:15">
      <c r="C9" s="66">
        <f>Datos!E2-2</f>
        <v>2021</v>
      </c>
      <c r="D9" s="139">
        <v>9025</v>
      </c>
      <c r="E9" s="140">
        <v>21223</v>
      </c>
      <c r="F9" s="151">
        <v>34031</v>
      </c>
      <c r="G9" s="142">
        <v>75619</v>
      </c>
      <c r="H9" s="143">
        <v>28300</v>
      </c>
      <c r="I9" s="152">
        <v>45220</v>
      </c>
      <c r="J9" s="145">
        <v>68029</v>
      </c>
      <c r="K9" s="146">
        <v>111650</v>
      </c>
      <c r="L9" s="153">
        <v>58465</v>
      </c>
      <c r="M9" s="148">
        <v>27401</v>
      </c>
      <c r="N9" s="149">
        <v>30670</v>
      </c>
      <c r="O9" s="150">
        <v>28190</v>
      </c>
    </row>
    <row r="10" spans="2:15">
      <c r="C10" s="67">
        <f>Datos!E2-1</f>
        <v>2022</v>
      </c>
      <c r="D10" s="139">
        <v>37826</v>
      </c>
      <c r="E10" s="140">
        <v>41948</v>
      </c>
      <c r="F10" s="151">
        <v>66161</v>
      </c>
      <c r="G10" s="142">
        <v>77130</v>
      </c>
      <c r="H10" s="143">
        <v>64221</v>
      </c>
      <c r="I10" s="152">
        <v>56846</v>
      </c>
      <c r="J10" s="145">
        <v>18224</v>
      </c>
      <c r="K10" s="146">
        <v>82009</v>
      </c>
      <c r="L10" s="153">
        <v>74671</v>
      </c>
      <c r="M10" s="148">
        <v>12000</v>
      </c>
      <c r="N10" s="149">
        <v>32000</v>
      </c>
      <c r="O10" s="150">
        <v>18000</v>
      </c>
    </row>
    <row r="11" spans="2:15">
      <c r="C11" s="68">
        <f>Datos!E2</f>
        <v>2023</v>
      </c>
      <c r="D11" s="139">
        <v>16996</v>
      </c>
      <c r="E11" s="140">
        <v>11957</v>
      </c>
      <c r="F11" s="151">
        <v>37513</v>
      </c>
      <c r="G11" s="142">
        <v>40149</v>
      </c>
      <c r="H11" s="143">
        <v>49771</v>
      </c>
      <c r="I11" s="152">
        <v>56504</v>
      </c>
      <c r="J11" s="145">
        <v>44749</v>
      </c>
      <c r="K11" s="146">
        <v>72906</v>
      </c>
      <c r="L11" s="153">
        <v>70000</v>
      </c>
      <c r="M11" s="148">
        <v>25000</v>
      </c>
      <c r="N11" s="149">
        <v>15000</v>
      </c>
      <c r="O11" s="150">
        <v>12000</v>
      </c>
    </row>
    <row r="12" spans="2:15">
      <c r="C12" s="69" t="s">
        <v>70</v>
      </c>
      <c r="D12" s="41"/>
      <c r="E12" s="34"/>
      <c r="F12" s="75"/>
      <c r="G12" s="43"/>
      <c r="H12" s="37"/>
      <c r="I12" s="76"/>
      <c r="J12" s="44"/>
      <c r="K12" s="36"/>
      <c r="L12" s="77"/>
      <c r="M12" s="45"/>
      <c r="N12" s="35"/>
      <c r="O12" s="46"/>
    </row>
    <row r="13" spans="2:15" ht="15.75" customHeight="1">
      <c r="B13" s="63"/>
      <c r="C13" s="70" t="str">
        <f>"Indicador Ambiental Reducción "&amp;Datos!E8</f>
        <v>Indicador Ambiental Reducción 2023</v>
      </c>
      <c r="D13" s="59">
        <f>((D11-D10)/D10)*100</f>
        <v>-55.067942684925711</v>
      </c>
      <c r="E13" s="60">
        <f t="shared" ref="E13:O13" si="0">((E11-E10)/E10)*100</f>
        <v>-71.495661294936582</v>
      </c>
      <c r="F13" s="61">
        <f t="shared" si="0"/>
        <v>-43.300433790299422</v>
      </c>
      <c r="G13" s="59">
        <f t="shared" si="0"/>
        <v>-47.946324387397901</v>
      </c>
      <c r="H13" s="60">
        <f t="shared" si="0"/>
        <v>-22.500428208841345</v>
      </c>
      <c r="I13" s="61">
        <f t="shared" si="0"/>
        <v>-0.60162544418252828</v>
      </c>
      <c r="J13" s="59">
        <f t="shared" si="0"/>
        <v>145.5498244073749</v>
      </c>
      <c r="K13" s="60">
        <f t="shared" si="0"/>
        <v>-11.100001219378361</v>
      </c>
      <c r="L13" s="61">
        <f t="shared" si="0"/>
        <v>-6.2554405324690974</v>
      </c>
      <c r="M13" s="59">
        <f t="shared" si="0"/>
        <v>108.33333333333333</v>
      </c>
      <c r="N13" s="60">
        <f t="shared" si="0"/>
        <v>-53.125</v>
      </c>
      <c r="O13" s="62">
        <f t="shared" si="0"/>
        <v>-33.333333333333329</v>
      </c>
    </row>
    <row r="14" spans="2:15">
      <c r="B14" s="30"/>
      <c r="C14" s="70" t="str">
        <f>"Indicador Consumo Per-Capita "&amp;Datos!E2-2</f>
        <v>Indicador Consumo Per-Capita 2021</v>
      </c>
      <c r="D14" s="59">
        <f>D9/Datos!G24</f>
        <v>36.464646464646464</v>
      </c>
      <c r="E14" s="60">
        <f>E9/Datos!G24</f>
        <v>85.749494949494945</v>
      </c>
      <c r="F14" s="61">
        <f>F9/Datos!G24</f>
        <v>137.49898989898989</v>
      </c>
      <c r="G14" s="59">
        <f>G9/Datos!G25</f>
        <v>305.53131313131314</v>
      </c>
      <c r="H14" s="60">
        <f>H9/Datos!G25</f>
        <v>114.34343434343434</v>
      </c>
      <c r="I14" s="61">
        <f>I9/Datos!G25</f>
        <v>182.7070707070707</v>
      </c>
      <c r="J14" s="59">
        <f>J9/Datos!G26</f>
        <v>274.86464646464646</v>
      </c>
      <c r="K14" s="60">
        <f>K9/Datos!G26</f>
        <v>451.11111111111109</v>
      </c>
      <c r="L14" s="61">
        <f>L9/Datos!G26</f>
        <v>236.22222222222223</v>
      </c>
      <c r="M14" s="59">
        <f>M9/Datos!G27</f>
        <v>110.71111111111111</v>
      </c>
      <c r="N14" s="60">
        <f>N9/Datos!G27</f>
        <v>123.91919191919192</v>
      </c>
      <c r="O14" s="62">
        <f>O9/Datos!G27</f>
        <v>113.8989898989899</v>
      </c>
    </row>
    <row r="15" spans="2:15">
      <c r="B15" s="30"/>
      <c r="C15" s="70" t="str">
        <f>"Indicador Consumo Per-Capita "&amp;Datos!E2-1</f>
        <v>Indicador Consumo Per-Capita 2022</v>
      </c>
      <c r="D15" s="59">
        <f>D10/Datos!G18</f>
        <v>105.74783337992731</v>
      </c>
      <c r="E15" s="59">
        <f>E10/Datos!G18</f>
        <v>117.27145652781661</v>
      </c>
      <c r="F15" s="59">
        <f>F10/Datos!G18</f>
        <v>184.96225887615321</v>
      </c>
      <c r="G15" s="59">
        <f>G10/Datos!G19</f>
        <v>215.62762091137824</v>
      </c>
      <c r="H15" s="59">
        <f>H10/Datos!G19</f>
        <v>179.53871959742801</v>
      </c>
      <c r="I15" s="59">
        <f>I10/Datos!G19</f>
        <v>158.9208834218619</v>
      </c>
      <c r="J15" s="59">
        <f>J10/Datos!G20</f>
        <v>50.947721554375178</v>
      </c>
      <c r="K15" s="59">
        <f>K10/Datos!G20</f>
        <v>229.26754263349176</v>
      </c>
      <c r="L15" s="59">
        <f>L10/Datos!G20</f>
        <v>208.7531450936539</v>
      </c>
      <c r="M15" s="59">
        <f>M10/Datos!G21</f>
        <v>33.547665641599103</v>
      </c>
      <c r="N15" s="59">
        <f>N10/Datos!G21</f>
        <v>89.460441710930951</v>
      </c>
      <c r="O15" s="59">
        <f>O10/Datos!G21</f>
        <v>50.321498462398658</v>
      </c>
    </row>
    <row r="16" spans="2:15">
      <c r="B16" s="30"/>
      <c r="C16" s="70" t="str">
        <f>"Indicador Consumo Per-Capita "&amp;Datos!E2</f>
        <v>Indicador Consumo Per-Capita 2023</v>
      </c>
      <c r="D16" s="59">
        <f>D11/Datos!G12</f>
        <v>52.749844816883922</v>
      </c>
      <c r="E16" s="59">
        <f>E11/Datos!G12</f>
        <v>37.110490378646801</v>
      </c>
      <c r="F16" s="59">
        <f>F11/Datos!G12</f>
        <v>116.42768466790814</v>
      </c>
      <c r="G16" s="59">
        <f>G11/Datos!G13</f>
        <v>137.26153846153846</v>
      </c>
      <c r="H16" s="59">
        <f>H11/Datos!G13</f>
        <v>170.15726495726497</v>
      </c>
      <c r="I16" s="59">
        <f>I11/Datos!G13</f>
        <v>193.17606837606837</v>
      </c>
      <c r="J16" s="59">
        <f>J11/Datos!G14</f>
        <v>119.23527844391154</v>
      </c>
      <c r="K16" s="59">
        <f>+K11/Datos!G14</f>
        <v>194.26059152677857</v>
      </c>
      <c r="L16" s="59">
        <f>+L11/Datos!G14</f>
        <v>186.51745270450306</v>
      </c>
      <c r="M16" s="59">
        <f>M11/Datos!G15</f>
        <v>54.466230936819173</v>
      </c>
      <c r="N16" s="59">
        <f>+N11/Datos!G15</f>
        <v>32.679738562091501</v>
      </c>
      <c r="O16" s="59">
        <f>O11/Datos!G15</f>
        <v>26.143790849673202</v>
      </c>
    </row>
    <row r="17" spans="2:15">
      <c r="B17" s="4"/>
      <c r="C17" s="65"/>
      <c r="D17" s="78"/>
      <c r="E17" s="55"/>
      <c r="F17" s="56"/>
      <c r="G17" s="54"/>
      <c r="H17" s="55"/>
      <c r="I17" s="56"/>
      <c r="J17" s="78"/>
      <c r="K17" s="58"/>
      <c r="L17" s="79"/>
      <c r="M17" s="209"/>
      <c r="N17" s="210"/>
      <c r="O17" s="236"/>
    </row>
    <row r="18" spans="2:15">
      <c r="B18" s="4"/>
      <c r="C18" s="65" t="s">
        <v>69</v>
      </c>
      <c r="D18" s="237">
        <f>SUM(D11:F11)/Datos!G12</f>
        <v>206.28801986343888</v>
      </c>
      <c r="E18" s="238"/>
      <c r="F18" s="239"/>
      <c r="G18" s="237">
        <f>SUM(G11:I11)/Datos!G13</f>
        <v>500.59487179487178</v>
      </c>
      <c r="H18" s="238"/>
      <c r="I18" s="239"/>
      <c r="J18" s="237">
        <f t="array" ref="J18">SUM(J11:L11/Datos!G14)</f>
        <v>500.01332267519319</v>
      </c>
      <c r="K18" s="238"/>
      <c r="L18" s="239"/>
      <c r="M18" s="237">
        <f t="array" ref="M18">SUM(M11:O11/Datos!G15)</f>
        <v>113.28976034858388</v>
      </c>
      <c r="N18" s="238"/>
      <c r="O18" s="239"/>
    </row>
    <row r="19" spans="2:15" ht="16.5" customHeight="1" thickBot="1">
      <c r="C19" s="71" t="s">
        <v>12</v>
      </c>
      <c r="D19" s="233">
        <v>534</v>
      </c>
      <c r="E19" s="234"/>
      <c r="F19" s="235"/>
      <c r="G19" s="233">
        <v>534</v>
      </c>
      <c r="H19" s="234"/>
      <c r="I19" s="235"/>
      <c r="J19" s="233">
        <v>534</v>
      </c>
      <c r="K19" s="234"/>
      <c r="L19" s="235"/>
      <c r="M19" s="233">
        <v>534</v>
      </c>
      <c r="N19" s="234"/>
      <c r="O19" s="235"/>
    </row>
    <row r="23" spans="2:15">
      <c r="C23" s="30"/>
      <c r="D23" s="6" t="s">
        <v>56</v>
      </c>
      <c r="E23" s="6" t="s">
        <v>57</v>
      </c>
      <c r="F23" s="6" t="s">
        <v>58</v>
      </c>
      <c r="G23" s="6" t="s">
        <v>59</v>
      </c>
    </row>
    <row r="24" spans="2:15">
      <c r="C24" s="30" t="s">
        <v>69</v>
      </c>
      <c r="D24" s="6">
        <f>D18</f>
        <v>206.28801986343888</v>
      </c>
      <c r="E24" s="6">
        <f>G18</f>
        <v>500.59487179487178</v>
      </c>
      <c r="F24" s="6">
        <f>+J18</f>
        <v>500.01332267519319</v>
      </c>
      <c r="G24" s="6">
        <f>+M18</f>
        <v>113.28976034858388</v>
      </c>
    </row>
    <row r="25" spans="2:15">
      <c r="C25" s="30" t="s">
        <v>12</v>
      </c>
      <c r="D25" s="6">
        <f>+D19</f>
        <v>534</v>
      </c>
      <c r="E25" s="5">
        <f>+G19</f>
        <v>534</v>
      </c>
      <c r="F25" s="5">
        <f>+J19</f>
        <v>534</v>
      </c>
      <c r="G25" s="5">
        <f>+M19</f>
        <v>534</v>
      </c>
    </row>
  </sheetData>
  <sheetProtection password="8362" sheet="1" selectLockedCells="1"/>
  <mergeCells count="14">
    <mergeCell ref="D6:O6"/>
    <mergeCell ref="D19:F19"/>
    <mergeCell ref="G19:I19"/>
    <mergeCell ref="J19:L19"/>
    <mergeCell ref="M19:O19"/>
    <mergeCell ref="G7:I7"/>
    <mergeCell ref="J7:L7"/>
    <mergeCell ref="M7:O7"/>
    <mergeCell ref="D18:F18"/>
    <mergeCell ref="G18:I18"/>
    <mergeCell ref="J18:L18"/>
    <mergeCell ref="M18:O18"/>
    <mergeCell ref="M17:O17"/>
    <mergeCell ref="D7:F7"/>
  </mergeCells>
  <conditionalFormatting sqref="D15">
    <cfRule type="iconSet" priority="32">
      <iconSet iconSet="3Symbols2" reverse="1">
        <cfvo type="percent" val="0"/>
        <cfvo type="num" val="$D$14"/>
        <cfvo type="num" val="$D$14"/>
      </iconSet>
    </cfRule>
  </conditionalFormatting>
  <conditionalFormatting sqref="E15">
    <cfRule type="iconSet" priority="31">
      <iconSet iconSet="3Symbols2" reverse="1">
        <cfvo type="percent" val="0"/>
        <cfvo type="num" val="$E$14"/>
        <cfvo type="num" val="$E$14" gte="0"/>
      </iconSet>
    </cfRule>
  </conditionalFormatting>
  <conditionalFormatting sqref="F15">
    <cfRule type="iconSet" priority="30">
      <iconSet iconSet="3Symbols2" reverse="1">
        <cfvo type="percent" val="0"/>
        <cfvo type="num" val="$F$14"/>
        <cfvo type="num" val="$F$14" gte="0"/>
      </iconSet>
    </cfRule>
  </conditionalFormatting>
  <conditionalFormatting sqref="G15">
    <cfRule type="iconSet" priority="29">
      <iconSet iconSet="3Symbols2" reverse="1">
        <cfvo type="percent" val="0"/>
        <cfvo type="num" val="$G$14"/>
        <cfvo type="num" val="$G$14" gte="0"/>
      </iconSet>
    </cfRule>
  </conditionalFormatting>
  <conditionalFormatting sqref="H15">
    <cfRule type="iconSet" priority="28">
      <iconSet iconSet="3Symbols2" reverse="1">
        <cfvo type="percent" val="0"/>
        <cfvo type="num" val="$H$14"/>
        <cfvo type="num" val="$H$14"/>
      </iconSet>
    </cfRule>
  </conditionalFormatting>
  <conditionalFormatting sqref="I15">
    <cfRule type="iconSet" priority="27">
      <iconSet iconSet="3Symbols2" reverse="1">
        <cfvo type="percent" val="0"/>
        <cfvo type="num" val="$I$14"/>
        <cfvo type="num" val="$I$14" gte="0"/>
      </iconSet>
    </cfRule>
  </conditionalFormatting>
  <conditionalFormatting sqref="J15">
    <cfRule type="iconSet" priority="26">
      <iconSet iconSet="3Symbols2" reverse="1">
        <cfvo type="percent" val="0"/>
        <cfvo type="num" val="$J$14"/>
        <cfvo type="num" val="$J$14" gte="0"/>
      </iconSet>
    </cfRule>
  </conditionalFormatting>
  <conditionalFormatting sqref="K15">
    <cfRule type="iconSet" priority="25">
      <iconSet iconSet="3Symbols2" reverse="1">
        <cfvo type="percent" val="0"/>
        <cfvo type="num" val="$K$14"/>
        <cfvo type="num" val="$K$14" gte="0"/>
      </iconSet>
    </cfRule>
  </conditionalFormatting>
  <conditionalFormatting sqref="L15">
    <cfRule type="iconSet" priority="24">
      <iconSet iconSet="3Symbols2" reverse="1">
        <cfvo type="percent" val="0"/>
        <cfvo type="num" val="$L$14"/>
        <cfvo type="num" val="$L$14" gte="0"/>
      </iconSet>
    </cfRule>
  </conditionalFormatting>
  <conditionalFormatting sqref="M15">
    <cfRule type="iconSet" priority="23">
      <iconSet iconSet="3Symbols2" reverse="1">
        <cfvo type="percent" val="0"/>
        <cfvo type="num" val="$M$14"/>
        <cfvo type="num" val="$M$14" gte="0"/>
      </iconSet>
    </cfRule>
  </conditionalFormatting>
  <conditionalFormatting sqref="N15">
    <cfRule type="iconSet" priority="22">
      <iconSet iconSet="3Symbols2" reverse="1">
        <cfvo type="percent" val="0"/>
        <cfvo type="num" val="$N$14"/>
        <cfvo type="num" val="$N$14" gte="0"/>
      </iconSet>
    </cfRule>
  </conditionalFormatting>
  <conditionalFormatting sqref="O15">
    <cfRule type="iconSet" priority="21">
      <iconSet iconSet="3Symbols2" reverse="1">
        <cfvo type="percent" val="0"/>
        <cfvo type="num" val="$O$14"/>
        <cfvo type="num" val="$O$14" gte="0"/>
      </iconSet>
    </cfRule>
  </conditionalFormatting>
  <conditionalFormatting sqref="D16">
    <cfRule type="iconSet" priority="20">
      <iconSet iconSet="3Symbols2" reverse="1">
        <cfvo type="percent" val="0"/>
        <cfvo type="num" val="$D$15"/>
        <cfvo type="num" val="$D$15" gte="0"/>
      </iconSet>
    </cfRule>
  </conditionalFormatting>
  <conditionalFormatting sqref="E16">
    <cfRule type="iconSet" priority="19">
      <iconSet iconSet="3Symbols2" reverse="1">
        <cfvo type="percent" val="0"/>
        <cfvo type="num" val="$E$15"/>
        <cfvo type="num" val="$E$15" gte="0"/>
      </iconSet>
    </cfRule>
  </conditionalFormatting>
  <conditionalFormatting sqref="F16">
    <cfRule type="iconSet" priority="18">
      <iconSet iconSet="3Symbols2" reverse="1">
        <cfvo type="percent" val="0"/>
        <cfvo type="num" val="$F$15"/>
        <cfvo type="num" val="$F$15" gte="0"/>
      </iconSet>
    </cfRule>
  </conditionalFormatting>
  <conditionalFormatting sqref="G16">
    <cfRule type="iconSet" priority="17">
      <iconSet iconSet="3Symbols2" reverse="1">
        <cfvo type="percent" val="0"/>
        <cfvo type="num" val="$G$15"/>
        <cfvo type="num" val="$G$15" gte="0"/>
      </iconSet>
    </cfRule>
  </conditionalFormatting>
  <conditionalFormatting sqref="H16">
    <cfRule type="iconSet" priority="16">
      <iconSet iconSet="3Symbols2" reverse="1">
        <cfvo type="percent" val="0"/>
        <cfvo type="num" val="$H$15"/>
        <cfvo type="num" val="$H$15" gte="0"/>
      </iconSet>
    </cfRule>
  </conditionalFormatting>
  <conditionalFormatting sqref="I16">
    <cfRule type="iconSet" priority="15">
      <iconSet iconSet="3Symbols2" reverse="1">
        <cfvo type="percent" val="0"/>
        <cfvo type="num" val="$I$15"/>
        <cfvo type="num" val="$I$15" gte="0"/>
      </iconSet>
    </cfRule>
  </conditionalFormatting>
  <conditionalFormatting sqref="J16">
    <cfRule type="iconSet" priority="14">
      <iconSet iconSet="3Symbols2" reverse="1">
        <cfvo type="percent" val="0"/>
        <cfvo type="num" val="$J$15"/>
        <cfvo type="num" val="$J$15" gte="0"/>
      </iconSet>
    </cfRule>
  </conditionalFormatting>
  <conditionalFormatting sqref="K16">
    <cfRule type="iconSet" priority="13">
      <iconSet iconSet="3Symbols2" reverse="1">
        <cfvo type="percent" val="0"/>
        <cfvo type="num" val="$K$15"/>
        <cfvo type="num" val="$K$15" gte="0"/>
      </iconSet>
    </cfRule>
  </conditionalFormatting>
  <conditionalFormatting sqref="L16">
    <cfRule type="iconSet" priority="12">
      <iconSet iconSet="3Symbols2" reverse="1">
        <cfvo type="percent" val="0"/>
        <cfvo type="num" val="$L$15"/>
        <cfvo type="num" val="$L$15"/>
      </iconSet>
    </cfRule>
  </conditionalFormatting>
  <conditionalFormatting sqref="M16">
    <cfRule type="iconSet" priority="11">
      <iconSet iconSet="3Symbols2" reverse="1">
        <cfvo type="percent" val="0"/>
        <cfvo type="num" val="$M$15"/>
        <cfvo type="num" val="$M$15"/>
      </iconSet>
    </cfRule>
  </conditionalFormatting>
  <conditionalFormatting sqref="N16">
    <cfRule type="iconSet" priority="10">
      <iconSet iconSet="3Symbols2" reverse="1">
        <cfvo type="percent" val="0"/>
        <cfvo type="num" val="$N$15"/>
        <cfvo type="num" val="$N$15" gte="0"/>
      </iconSet>
    </cfRule>
  </conditionalFormatting>
  <conditionalFormatting sqref="O16">
    <cfRule type="iconSet" priority="9">
      <iconSet iconSet="3Symbols2" reverse="1">
        <cfvo type="percent" val="0"/>
        <cfvo type="num" val="$O$15"/>
        <cfvo type="num" val="$O$15" gte="0"/>
      </iconSet>
    </cfRule>
  </conditionalFormatting>
  <conditionalFormatting sqref="D18:F18">
    <cfRule type="cellIs" dxfId="7" priority="4" stopIfTrue="1" operator="lessThanOrEqual">
      <formula>$D$19</formula>
    </cfRule>
    <cfRule type="cellIs" dxfId="6" priority="8" stopIfTrue="1" operator="greaterThan">
      <formula>$D$19</formula>
    </cfRule>
  </conditionalFormatting>
  <conditionalFormatting sqref="G18:I18">
    <cfRule type="cellIs" dxfId="5" priority="3" stopIfTrue="1" operator="lessThanOrEqual">
      <formula>$G$19</formula>
    </cfRule>
    <cfRule type="cellIs" dxfId="4" priority="7" stopIfTrue="1" operator="greaterThan">
      <formula>$G$19</formula>
    </cfRule>
  </conditionalFormatting>
  <conditionalFormatting sqref="J18:L18">
    <cfRule type="cellIs" dxfId="3" priority="2" stopIfTrue="1" operator="lessThanOrEqual">
      <formula>$J$19</formula>
    </cfRule>
    <cfRule type="cellIs" dxfId="2" priority="6" stopIfTrue="1" operator="greaterThan">
      <formula>$J$19</formula>
    </cfRule>
  </conditionalFormatting>
  <conditionalFormatting sqref="M18:O18">
    <cfRule type="cellIs" dxfId="1" priority="1" stopIfTrue="1" operator="lessThanOrEqual">
      <formula>$M$19</formula>
    </cfRule>
    <cfRule type="cellIs" dxfId="0" priority="5" stopIfTrue="1" operator="greaterThan">
      <formula>$M$19</formula>
    </cfRule>
  </conditionalFormatting>
  <printOptions horizontalCentered="1"/>
  <pageMargins left="0.70866141732283472" right="0.70866141732283472" top="1.299212598425197" bottom="1.299212598425197" header="0.31496062992125984" footer="0.31496062992125984"/>
  <pageSetup paperSize="5" scale="70" orientation="landscape" r:id="rId1"/>
  <headerFooter>
    <oddHeader>&amp;C&amp;"Montserrat,Negrita"&amp;16&amp;K0070C0
SEGUIMIENTO PROGRAMAS AMBIENTALES&amp;R&amp;G</oddHeader>
    <oddFooter>&amp;L&amp;"Montserrat,Normal"Dirección: Calle 24A No. 59-42 Torre 4 Piso 3 
Centro Empresarial Sarmiento Angulo
Conmutador: (+601) 307 8038
Línea gratuita: 01 8000 119703&amp;C
&amp;R&amp;P de &amp;N
FOR-GAD-350-013
25/10/2024 Version: 13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J62"/>
  <sheetViews>
    <sheetView showGridLines="0" tabSelected="1" showWhiteSpace="0" view="pageLayout" zoomScaleNormal="70" workbookViewId="0">
      <selection activeCell="D16" sqref="D16:F16"/>
    </sheetView>
  </sheetViews>
  <sheetFormatPr baseColWidth="10" defaultColWidth="12.28515625" defaultRowHeight="15"/>
  <cols>
    <col min="1" max="2" width="12" style="15" customWidth="1"/>
    <col min="3" max="3" width="50.28515625" style="15" customWidth="1"/>
    <col min="4" max="9" width="13.28515625" style="15" customWidth="1"/>
    <col min="10" max="12" width="12.28515625" style="15"/>
    <col min="13" max="13" width="11.42578125" style="15" customWidth="1"/>
    <col min="14" max="16384" width="12.28515625" style="15"/>
  </cols>
  <sheetData>
    <row r="2" spans="3:16"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</row>
    <row r="3" spans="3:16"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</row>
    <row r="4" spans="3:16"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</row>
    <row r="5" spans="3:16" ht="15.75" thickBot="1"/>
    <row r="6" spans="3:16" ht="24.75" thickBot="1">
      <c r="C6" s="49"/>
      <c r="D6" s="240" t="s">
        <v>17</v>
      </c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2"/>
    </row>
    <row r="7" spans="3:16" ht="18.75">
      <c r="C7" s="244">
        <f>Datos!E2</f>
        <v>2023</v>
      </c>
      <c r="D7" s="215" t="s">
        <v>56</v>
      </c>
      <c r="E7" s="216"/>
      <c r="F7" s="230"/>
      <c r="G7" s="218" t="s">
        <v>57</v>
      </c>
      <c r="H7" s="219"/>
      <c r="I7" s="231"/>
      <c r="J7" s="221" t="s">
        <v>58</v>
      </c>
      <c r="K7" s="222"/>
      <c r="L7" s="232"/>
      <c r="M7" s="212" t="s">
        <v>59</v>
      </c>
      <c r="N7" s="213"/>
      <c r="O7" s="214"/>
    </row>
    <row r="8" spans="3:16" ht="16.5">
      <c r="C8" s="245"/>
      <c r="D8" s="169" t="s">
        <v>0</v>
      </c>
      <c r="E8" s="170" t="s">
        <v>1</v>
      </c>
      <c r="F8" s="171" t="s">
        <v>2</v>
      </c>
      <c r="G8" s="169" t="s">
        <v>3</v>
      </c>
      <c r="H8" s="170" t="s">
        <v>4</v>
      </c>
      <c r="I8" s="171" t="s">
        <v>5</v>
      </c>
      <c r="J8" s="169" t="s">
        <v>6</v>
      </c>
      <c r="K8" s="170" t="s">
        <v>7</v>
      </c>
      <c r="L8" s="171" t="s">
        <v>8</v>
      </c>
      <c r="M8" s="169" t="s">
        <v>9</v>
      </c>
      <c r="N8" s="170" t="s">
        <v>10</v>
      </c>
      <c r="O8" s="171" t="s">
        <v>11</v>
      </c>
    </row>
    <row r="9" spans="3:16">
      <c r="C9" s="112" t="s">
        <v>18</v>
      </c>
      <c r="D9" s="157">
        <v>1</v>
      </c>
      <c r="E9" s="158">
        <v>2</v>
      </c>
      <c r="F9" s="159">
        <v>3</v>
      </c>
      <c r="G9" s="160">
        <v>1</v>
      </c>
      <c r="H9" s="161">
        <v>2</v>
      </c>
      <c r="I9" s="162">
        <v>3</v>
      </c>
      <c r="J9" s="163">
        <v>1</v>
      </c>
      <c r="K9" s="164">
        <v>2</v>
      </c>
      <c r="L9" s="165">
        <v>3</v>
      </c>
      <c r="M9" s="166">
        <v>1</v>
      </c>
      <c r="N9" s="167">
        <v>2</v>
      </c>
      <c r="O9" s="168">
        <v>3</v>
      </c>
    </row>
    <row r="10" spans="3:16">
      <c r="C10" s="113" t="s">
        <v>19</v>
      </c>
      <c r="D10" s="157">
        <v>4</v>
      </c>
      <c r="E10" s="158">
        <v>5</v>
      </c>
      <c r="F10" s="159">
        <v>6</v>
      </c>
      <c r="G10" s="160">
        <v>4</v>
      </c>
      <c r="H10" s="161">
        <v>5</v>
      </c>
      <c r="I10" s="162">
        <v>6</v>
      </c>
      <c r="J10" s="163">
        <v>4</v>
      </c>
      <c r="K10" s="164">
        <v>5</v>
      </c>
      <c r="L10" s="165">
        <v>6</v>
      </c>
      <c r="M10" s="166">
        <v>4</v>
      </c>
      <c r="N10" s="167">
        <v>5</v>
      </c>
      <c r="O10" s="168">
        <v>6</v>
      </c>
    </row>
    <row r="11" spans="3:16">
      <c r="C11" s="114" t="s">
        <v>20</v>
      </c>
      <c r="D11" s="157">
        <v>7</v>
      </c>
      <c r="E11" s="158">
        <v>8</v>
      </c>
      <c r="F11" s="159">
        <v>9</v>
      </c>
      <c r="G11" s="160">
        <v>7</v>
      </c>
      <c r="H11" s="161">
        <v>8</v>
      </c>
      <c r="I11" s="162">
        <v>9</v>
      </c>
      <c r="J11" s="163">
        <v>7</v>
      </c>
      <c r="K11" s="164">
        <v>8</v>
      </c>
      <c r="L11" s="165">
        <v>9</v>
      </c>
      <c r="M11" s="166">
        <v>7</v>
      </c>
      <c r="N11" s="167">
        <v>8</v>
      </c>
      <c r="O11" s="168">
        <v>9</v>
      </c>
    </row>
    <row r="12" spans="3:16">
      <c r="C12" s="115" t="s">
        <v>21</v>
      </c>
      <c r="D12" s="157">
        <v>1</v>
      </c>
      <c r="E12" s="158">
        <v>2</v>
      </c>
      <c r="F12" s="159">
        <v>3</v>
      </c>
      <c r="G12" s="160">
        <v>1</v>
      </c>
      <c r="H12" s="161">
        <v>2</v>
      </c>
      <c r="I12" s="162">
        <v>3</v>
      </c>
      <c r="J12" s="163">
        <v>1</v>
      </c>
      <c r="K12" s="164">
        <v>2</v>
      </c>
      <c r="L12" s="165">
        <v>3</v>
      </c>
      <c r="M12" s="166">
        <v>1</v>
      </c>
      <c r="N12" s="167">
        <v>2</v>
      </c>
      <c r="O12" s="168">
        <v>3</v>
      </c>
    </row>
    <row r="13" spans="3:16">
      <c r="C13" s="116" t="s">
        <v>22</v>
      </c>
      <c r="D13" s="157">
        <v>4</v>
      </c>
      <c r="E13" s="158">
        <v>5</v>
      </c>
      <c r="F13" s="159">
        <v>6</v>
      </c>
      <c r="G13" s="160">
        <v>4</v>
      </c>
      <c r="H13" s="161">
        <v>5</v>
      </c>
      <c r="I13" s="162">
        <v>6</v>
      </c>
      <c r="J13" s="163">
        <v>4</v>
      </c>
      <c r="K13" s="164">
        <v>5</v>
      </c>
      <c r="L13" s="165">
        <v>6</v>
      </c>
      <c r="M13" s="166">
        <v>4</v>
      </c>
      <c r="N13" s="167">
        <v>5</v>
      </c>
      <c r="O13" s="168">
        <v>6</v>
      </c>
    </row>
    <row r="14" spans="3:16" ht="15.75" thickBot="1">
      <c r="C14" s="117" t="s">
        <v>23</v>
      </c>
      <c r="D14" s="120">
        <f t="shared" ref="D14:O14" si="0">SUM(D9:D13)</f>
        <v>17</v>
      </c>
      <c r="E14" s="121">
        <f t="shared" si="0"/>
        <v>22</v>
      </c>
      <c r="F14" s="122">
        <f t="shared" si="0"/>
        <v>27</v>
      </c>
      <c r="G14" s="120">
        <f t="shared" si="0"/>
        <v>17</v>
      </c>
      <c r="H14" s="121">
        <f t="shared" si="0"/>
        <v>22</v>
      </c>
      <c r="I14" s="122">
        <f t="shared" si="0"/>
        <v>27</v>
      </c>
      <c r="J14" s="120">
        <f t="shared" si="0"/>
        <v>17</v>
      </c>
      <c r="K14" s="121">
        <f t="shared" si="0"/>
        <v>22</v>
      </c>
      <c r="L14" s="122">
        <f t="shared" si="0"/>
        <v>27</v>
      </c>
      <c r="M14" s="120">
        <f t="shared" si="0"/>
        <v>17</v>
      </c>
      <c r="N14" s="121">
        <f t="shared" si="0"/>
        <v>22</v>
      </c>
      <c r="O14" s="122">
        <f t="shared" si="0"/>
        <v>27</v>
      </c>
    </row>
    <row r="15" spans="3:16" ht="15.75" thickBot="1">
      <c r="C15" s="17"/>
      <c r="D15" s="126"/>
      <c r="E15" s="126"/>
      <c r="F15" s="126"/>
      <c r="G15" s="126"/>
      <c r="H15" s="126"/>
      <c r="I15" s="126"/>
      <c r="J15" s="18"/>
      <c r="K15" s="18"/>
      <c r="L15" s="18"/>
      <c r="M15" s="18"/>
      <c r="N15" s="18"/>
      <c r="O15" s="18"/>
    </row>
    <row r="16" spans="3:16" ht="16.5" customHeight="1">
      <c r="C16" s="15" t="s">
        <v>85</v>
      </c>
      <c r="D16" s="246">
        <f>(SUM(D18:F18)/SUM(D14:F14))*100</f>
        <v>77.272727272727266</v>
      </c>
      <c r="E16" s="247"/>
      <c r="F16" s="248"/>
      <c r="G16" s="246">
        <f>(SUM(G18:I18)/SUM(G14:I14))*100</f>
        <v>77.272727272727266</v>
      </c>
      <c r="H16" s="247"/>
      <c r="I16" s="248"/>
      <c r="J16" s="246">
        <f>(SUM(J18:L18)/SUM(J14:L14))*100</f>
        <v>77.272727272727266</v>
      </c>
      <c r="K16" s="247"/>
      <c r="L16" s="248"/>
      <c r="M16" s="246">
        <f>(SUM(M18:O18)/SUM(M14:O14))*100</f>
        <v>77.272727272727266</v>
      </c>
      <c r="N16" s="247"/>
      <c r="O16" s="248"/>
    </row>
    <row r="17" spans="3:15">
      <c r="C17" s="15" t="s">
        <v>24</v>
      </c>
      <c r="D17" s="118">
        <v>20</v>
      </c>
      <c r="E17" s="83">
        <v>20</v>
      </c>
      <c r="F17" s="119">
        <v>20</v>
      </c>
      <c r="G17" s="118">
        <v>20</v>
      </c>
      <c r="H17" s="83">
        <v>20</v>
      </c>
      <c r="I17" s="119">
        <v>20</v>
      </c>
      <c r="J17" s="118">
        <v>20</v>
      </c>
      <c r="K17" s="83">
        <v>20</v>
      </c>
      <c r="L17" s="119">
        <v>20</v>
      </c>
      <c r="M17" s="118">
        <v>20</v>
      </c>
      <c r="N17" s="83">
        <v>20</v>
      </c>
      <c r="O17" s="119">
        <v>20</v>
      </c>
    </row>
    <row r="18" spans="3:15">
      <c r="C18" s="124" t="s">
        <v>83</v>
      </c>
      <c r="D18" s="118">
        <f>D9+D10+D12+D11</f>
        <v>13</v>
      </c>
      <c r="E18" s="83">
        <f>E9+E10+E12+E11</f>
        <v>17</v>
      </c>
      <c r="F18" s="119">
        <f t="shared" ref="F18:O18" si="1">F9+F10+F12+F11</f>
        <v>21</v>
      </c>
      <c r="G18" s="118">
        <f t="shared" si="1"/>
        <v>13</v>
      </c>
      <c r="H18" s="83">
        <f>H9+H10+H12+H11</f>
        <v>17</v>
      </c>
      <c r="I18" s="119">
        <f>I9+I10+I12+I11</f>
        <v>21</v>
      </c>
      <c r="J18" s="118">
        <f>J9+J10+J12+J11</f>
        <v>13</v>
      </c>
      <c r="K18" s="83">
        <f t="shared" si="1"/>
        <v>17</v>
      </c>
      <c r="L18" s="119">
        <f t="shared" si="1"/>
        <v>21</v>
      </c>
      <c r="M18" s="118">
        <f t="shared" si="1"/>
        <v>13</v>
      </c>
      <c r="N18" s="83">
        <f t="shared" si="1"/>
        <v>17</v>
      </c>
      <c r="O18" s="119">
        <f t="shared" si="1"/>
        <v>21</v>
      </c>
    </row>
    <row r="19" spans="3:15">
      <c r="C19" s="125" t="s">
        <v>81</v>
      </c>
      <c r="D19" s="127">
        <f>D18/D14</f>
        <v>0.76470588235294112</v>
      </c>
      <c r="E19" s="123">
        <f t="shared" ref="E19:O19" si="2">E18/E14</f>
        <v>0.77272727272727271</v>
      </c>
      <c r="F19" s="128">
        <f t="shared" si="2"/>
        <v>0.77777777777777779</v>
      </c>
      <c r="G19" s="127">
        <f t="shared" si="2"/>
        <v>0.76470588235294112</v>
      </c>
      <c r="H19" s="123">
        <f t="shared" si="2"/>
        <v>0.77272727272727271</v>
      </c>
      <c r="I19" s="128">
        <f t="shared" si="2"/>
        <v>0.77777777777777779</v>
      </c>
      <c r="J19" s="127">
        <f t="shared" si="2"/>
        <v>0.76470588235294112</v>
      </c>
      <c r="K19" s="123">
        <f t="shared" si="2"/>
        <v>0.77272727272727271</v>
      </c>
      <c r="L19" s="128">
        <f t="shared" si="2"/>
        <v>0.77777777777777779</v>
      </c>
      <c r="M19" s="127">
        <f t="shared" si="2"/>
        <v>0.76470588235294112</v>
      </c>
      <c r="N19" s="123">
        <f t="shared" si="2"/>
        <v>0.77272727272727271</v>
      </c>
      <c r="O19" s="128">
        <f t="shared" si="2"/>
        <v>0.77777777777777779</v>
      </c>
    </row>
    <row r="20" spans="3:15" ht="15.75" thickBot="1">
      <c r="C20" s="124" t="s">
        <v>82</v>
      </c>
      <c r="D20" s="129">
        <f>D18</f>
        <v>13</v>
      </c>
      <c r="E20" s="130">
        <f t="shared" ref="E20:O20" si="3">D20+E18</f>
        <v>30</v>
      </c>
      <c r="F20" s="131">
        <f t="shared" si="3"/>
        <v>51</v>
      </c>
      <c r="G20" s="129">
        <f t="shared" si="3"/>
        <v>64</v>
      </c>
      <c r="H20" s="130">
        <f t="shared" si="3"/>
        <v>81</v>
      </c>
      <c r="I20" s="131">
        <f t="shared" si="3"/>
        <v>102</v>
      </c>
      <c r="J20" s="129">
        <f t="shared" si="3"/>
        <v>115</v>
      </c>
      <c r="K20" s="130">
        <f t="shared" si="3"/>
        <v>132</v>
      </c>
      <c r="L20" s="131">
        <f t="shared" si="3"/>
        <v>153</v>
      </c>
      <c r="M20" s="129">
        <f t="shared" si="3"/>
        <v>166</v>
      </c>
      <c r="N20" s="130">
        <f t="shared" si="3"/>
        <v>183</v>
      </c>
      <c r="O20" s="131">
        <f t="shared" si="3"/>
        <v>204</v>
      </c>
    </row>
    <row r="21" spans="3:15" ht="15.75" thickBot="1"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3:15" ht="15.75" thickBot="1">
      <c r="C22" s="19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6"/>
    </row>
    <row r="23" spans="3:15" ht="24.75" thickBot="1">
      <c r="C23" s="49"/>
      <c r="D23" s="240" t="s">
        <v>17</v>
      </c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2"/>
    </row>
    <row r="24" spans="3:15" ht="18.75">
      <c r="C24" s="244">
        <f>Datos!E2-1</f>
        <v>2022</v>
      </c>
      <c r="D24" s="215" t="s">
        <v>56</v>
      </c>
      <c r="E24" s="216"/>
      <c r="F24" s="230"/>
      <c r="G24" s="218" t="s">
        <v>57</v>
      </c>
      <c r="H24" s="219"/>
      <c r="I24" s="231"/>
      <c r="J24" s="221" t="s">
        <v>58</v>
      </c>
      <c r="K24" s="222"/>
      <c r="L24" s="232"/>
      <c r="M24" s="212" t="s">
        <v>59</v>
      </c>
      <c r="N24" s="213"/>
      <c r="O24" s="214"/>
    </row>
    <row r="25" spans="3:15" ht="16.5">
      <c r="C25" s="245"/>
      <c r="D25" s="169" t="s">
        <v>0</v>
      </c>
      <c r="E25" s="170" t="s">
        <v>1</v>
      </c>
      <c r="F25" s="171" t="s">
        <v>2</v>
      </c>
      <c r="G25" s="169" t="s">
        <v>3</v>
      </c>
      <c r="H25" s="170" t="s">
        <v>4</v>
      </c>
      <c r="I25" s="171" t="s">
        <v>5</v>
      </c>
      <c r="J25" s="169" t="s">
        <v>6</v>
      </c>
      <c r="K25" s="170" t="s">
        <v>7</v>
      </c>
      <c r="L25" s="171" t="s">
        <v>8</v>
      </c>
      <c r="M25" s="169" t="s">
        <v>9</v>
      </c>
      <c r="N25" s="170" t="s">
        <v>10</v>
      </c>
      <c r="O25" s="171" t="s">
        <v>11</v>
      </c>
    </row>
    <row r="26" spans="3:15">
      <c r="C26" s="112" t="s">
        <v>18</v>
      </c>
      <c r="D26" s="157">
        <v>1</v>
      </c>
      <c r="E26" s="158">
        <v>2</v>
      </c>
      <c r="F26" s="159">
        <v>3</v>
      </c>
      <c r="G26" s="160">
        <v>1</v>
      </c>
      <c r="H26" s="161">
        <v>2</v>
      </c>
      <c r="I26" s="162">
        <v>3</v>
      </c>
      <c r="J26" s="163">
        <v>1</v>
      </c>
      <c r="K26" s="164">
        <v>2</v>
      </c>
      <c r="L26" s="165">
        <v>3</v>
      </c>
      <c r="M26" s="166">
        <v>1</v>
      </c>
      <c r="N26" s="167">
        <v>2</v>
      </c>
      <c r="O26" s="168">
        <v>3</v>
      </c>
    </row>
    <row r="27" spans="3:15">
      <c r="C27" s="113" t="s">
        <v>19</v>
      </c>
      <c r="D27" s="157">
        <v>4</v>
      </c>
      <c r="E27" s="158">
        <v>5</v>
      </c>
      <c r="F27" s="159">
        <v>6</v>
      </c>
      <c r="G27" s="160">
        <v>4</v>
      </c>
      <c r="H27" s="161">
        <v>5</v>
      </c>
      <c r="I27" s="162">
        <v>6</v>
      </c>
      <c r="J27" s="163">
        <v>4</v>
      </c>
      <c r="K27" s="164">
        <v>5</v>
      </c>
      <c r="L27" s="165">
        <v>6</v>
      </c>
      <c r="M27" s="166">
        <v>4</v>
      </c>
      <c r="N27" s="167">
        <v>5</v>
      </c>
      <c r="O27" s="168">
        <v>6</v>
      </c>
    </row>
    <row r="28" spans="3:15">
      <c r="C28" s="114" t="s">
        <v>20</v>
      </c>
      <c r="D28" s="157">
        <v>7</v>
      </c>
      <c r="E28" s="158">
        <v>8</v>
      </c>
      <c r="F28" s="159">
        <v>9</v>
      </c>
      <c r="G28" s="160">
        <v>7</v>
      </c>
      <c r="H28" s="161">
        <v>8</v>
      </c>
      <c r="I28" s="162">
        <v>9</v>
      </c>
      <c r="J28" s="163">
        <v>7</v>
      </c>
      <c r="K28" s="164">
        <v>8</v>
      </c>
      <c r="L28" s="165">
        <v>9</v>
      </c>
      <c r="M28" s="166">
        <v>7</v>
      </c>
      <c r="N28" s="167">
        <v>8</v>
      </c>
      <c r="O28" s="168">
        <v>9</v>
      </c>
    </row>
    <row r="29" spans="3:15">
      <c r="C29" s="115" t="s">
        <v>21</v>
      </c>
      <c r="D29" s="157">
        <v>1</v>
      </c>
      <c r="E29" s="158">
        <v>2</v>
      </c>
      <c r="F29" s="159">
        <v>3</v>
      </c>
      <c r="G29" s="160">
        <v>1</v>
      </c>
      <c r="H29" s="161">
        <v>2</v>
      </c>
      <c r="I29" s="162">
        <v>3</v>
      </c>
      <c r="J29" s="163">
        <v>1</v>
      </c>
      <c r="K29" s="164">
        <v>2</v>
      </c>
      <c r="L29" s="165">
        <v>3</v>
      </c>
      <c r="M29" s="166">
        <v>1</v>
      </c>
      <c r="N29" s="167">
        <v>2</v>
      </c>
      <c r="O29" s="168">
        <v>3</v>
      </c>
    </row>
    <row r="30" spans="3:15">
      <c r="C30" s="116" t="s">
        <v>22</v>
      </c>
      <c r="D30" s="157">
        <v>4</v>
      </c>
      <c r="E30" s="158">
        <v>5</v>
      </c>
      <c r="F30" s="159">
        <v>6</v>
      </c>
      <c r="G30" s="160">
        <v>4</v>
      </c>
      <c r="H30" s="161">
        <v>5</v>
      </c>
      <c r="I30" s="162">
        <v>6</v>
      </c>
      <c r="J30" s="163">
        <v>4</v>
      </c>
      <c r="K30" s="164">
        <v>5</v>
      </c>
      <c r="L30" s="165">
        <v>6</v>
      </c>
      <c r="M30" s="166">
        <v>4</v>
      </c>
      <c r="N30" s="167">
        <v>5</v>
      </c>
      <c r="O30" s="168">
        <v>6</v>
      </c>
    </row>
    <row r="31" spans="3:15" ht="15.75" thickBot="1">
      <c r="C31" s="117" t="s">
        <v>23</v>
      </c>
      <c r="D31" s="120">
        <f t="shared" ref="D31:O31" si="4">SUM(D26:D30)</f>
        <v>17</v>
      </c>
      <c r="E31" s="121">
        <f t="shared" si="4"/>
        <v>22</v>
      </c>
      <c r="F31" s="122">
        <f t="shared" si="4"/>
        <v>27</v>
      </c>
      <c r="G31" s="120">
        <f t="shared" si="4"/>
        <v>17</v>
      </c>
      <c r="H31" s="121">
        <f t="shared" si="4"/>
        <v>22</v>
      </c>
      <c r="I31" s="122">
        <f t="shared" si="4"/>
        <v>27</v>
      </c>
      <c r="J31" s="120">
        <f t="shared" si="4"/>
        <v>17</v>
      </c>
      <c r="K31" s="121">
        <f t="shared" si="4"/>
        <v>22</v>
      </c>
      <c r="L31" s="122">
        <f t="shared" si="4"/>
        <v>27</v>
      </c>
      <c r="M31" s="120">
        <f t="shared" si="4"/>
        <v>17</v>
      </c>
      <c r="N31" s="121">
        <f t="shared" si="4"/>
        <v>22</v>
      </c>
      <c r="O31" s="122">
        <f t="shared" si="4"/>
        <v>27</v>
      </c>
    </row>
    <row r="32" spans="3:15" ht="15.75" thickBot="1">
      <c r="C32" s="17"/>
      <c r="D32" s="126"/>
      <c r="E32" s="126"/>
      <c r="F32" s="126"/>
      <c r="G32" s="126"/>
      <c r="H32" s="126"/>
      <c r="I32" s="126"/>
      <c r="J32" s="18"/>
      <c r="K32" s="18"/>
      <c r="L32" s="18"/>
      <c r="M32" s="18"/>
      <c r="N32" s="18"/>
      <c r="O32" s="18"/>
    </row>
    <row r="33" spans="3:36">
      <c r="C33" s="15" t="s">
        <v>85</v>
      </c>
      <c r="D33" s="246">
        <f>(SUM(D35:F35)/SUM(D31:F31))*100</f>
        <v>77.272727272727266</v>
      </c>
      <c r="E33" s="247"/>
      <c r="F33" s="248"/>
      <c r="G33" s="246">
        <f>(SUM(G35:I35)/SUM(G31:I31))*100</f>
        <v>77.272727272727266</v>
      </c>
      <c r="H33" s="247"/>
      <c r="I33" s="248"/>
      <c r="J33" s="246">
        <f>(SUM(J35:L35)/SUM(J31:L31))*100</f>
        <v>77.272727272727266</v>
      </c>
      <c r="K33" s="247"/>
      <c r="L33" s="248"/>
      <c r="M33" s="246">
        <f>(SUM(M35:O35)/SUM(M31:O31))*100</f>
        <v>77.272727272727266</v>
      </c>
      <c r="N33" s="247"/>
      <c r="O33" s="248"/>
    </row>
    <row r="34" spans="3:36">
      <c r="C34" s="15" t="s">
        <v>24</v>
      </c>
      <c r="D34" s="118">
        <v>20</v>
      </c>
      <c r="E34" s="83">
        <v>20</v>
      </c>
      <c r="F34" s="119">
        <v>20</v>
      </c>
      <c r="G34" s="118">
        <v>20</v>
      </c>
      <c r="H34" s="83">
        <v>20</v>
      </c>
      <c r="I34" s="119">
        <v>20</v>
      </c>
      <c r="J34" s="118">
        <v>20</v>
      </c>
      <c r="K34" s="83">
        <v>20</v>
      </c>
      <c r="L34" s="119">
        <v>20</v>
      </c>
      <c r="M34" s="118">
        <v>20</v>
      </c>
      <c r="N34" s="83">
        <v>20</v>
      </c>
      <c r="O34" s="119">
        <v>20</v>
      </c>
    </row>
    <row r="35" spans="3:36">
      <c r="C35" s="124" t="s">
        <v>83</v>
      </c>
      <c r="D35" s="118">
        <f t="shared" ref="D35:O35" si="5">D26+D27+D29+D28</f>
        <v>13</v>
      </c>
      <c r="E35" s="83">
        <f t="shared" si="5"/>
        <v>17</v>
      </c>
      <c r="F35" s="119">
        <f t="shared" si="5"/>
        <v>21</v>
      </c>
      <c r="G35" s="118">
        <f t="shared" si="5"/>
        <v>13</v>
      </c>
      <c r="H35" s="83">
        <f t="shared" si="5"/>
        <v>17</v>
      </c>
      <c r="I35" s="119">
        <f t="shared" si="5"/>
        <v>21</v>
      </c>
      <c r="J35" s="118">
        <f t="shared" si="5"/>
        <v>13</v>
      </c>
      <c r="K35" s="83">
        <f t="shared" si="5"/>
        <v>17</v>
      </c>
      <c r="L35" s="119">
        <f t="shared" si="5"/>
        <v>21</v>
      </c>
      <c r="M35" s="118">
        <f t="shared" si="5"/>
        <v>13</v>
      </c>
      <c r="N35" s="83">
        <f t="shared" si="5"/>
        <v>17</v>
      </c>
      <c r="O35" s="119">
        <f t="shared" si="5"/>
        <v>21</v>
      </c>
    </row>
    <row r="36" spans="3:36">
      <c r="C36" s="125" t="s">
        <v>81</v>
      </c>
      <c r="D36" s="127">
        <f>D35/D31</f>
        <v>0.76470588235294112</v>
      </c>
      <c r="E36" s="123">
        <f t="shared" ref="E36:O36" si="6">E35/E31</f>
        <v>0.77272727272727271</v>
      </c>
      <c r="F36" s="128">
        <f t="shared" si="6"/>
        <v>0.77777777777777779</v>
      </c>
      <c r="G36" s="127">
        <f t="shared" si="6"/>
        <v>0.76470588235294112</v>
      </c>
      <c r="H36" s="123">
        <f t="shared" si="6"/>
        <v>0.77272727272727271</v>
      </c>
      <c r="I36" s="128">
        <f t="shared" si="6"/>
        <v>0.77777777777777779</v>
      </c>
      <c r="J36" s="127">
        <f t="shared" si="6"/>
        <v>0.76470588235294112</v>
      </c>
      <c r="K36" s="123">
        <f t="shared" si="6"/>
        <v>0.77272727272727271</v>
      </c>
      <c r="L36" s="128">
        <f t="shared" si="6"/>
        <v>0.77777777777777779</v>
      </c>
      <c r="M36" s="127">
        <f t="shared" si="6"/>
        <v>0.76470588235294112</v>
      </c>
      <c r="N36" s="123">
        <f t="shared" si="6"/>
        <v>0.77272727272727271</v>
      </c>
      <c r="O36" s="128">
        <f t="shared" si="6"/>
        <v>0.77777777777777779</v>
      </c>
    </row>
    <row r="37" spans="3:36" ht="15.75" thickBot="1">
      <c r="C37" s="124" t="s">
        <v>82</v>
      </c>
      <c r="D37" s="129">
        <f>D35</f>
        <v>13</v>
      </c>
      <c r="E37" s="130">
        <f t="shared" ref="E37:O37" si="7">D37+E35</f>
        <v>30</v>
      </c>
      <c r="F37" s="131">
        <f t="shared" si="7"/>
        <v>51</v>
      </c>
      <c r="G37" s="129">
        <f t="shared" si="7"/>
        <v>64</v>
      </c>
      <c r="H37" s="130">
        <f t="shared" si="7"/>
        <v>81</v>
      </c>
      <c r="I37" s="131">
        <f t="shared" si="7"/>
        <v>102</v>
      </c>
      <c r="J37" s="129">
        <f t="shared" si="7"/>
        <v>115</v>
      </c>
      <c r="K37" s="130">
        <f t="shared" si="7"/>
        <v>132</v>
      </c>
      <c r="L37" s="131">
        <f t="shared" si="7"/>
        <v>153</v>
      </c>
      <c r="M37" s="129">
        <f t="shared" si="7"/>
        <v>166</v>
      </c>
      <c r="N37" s="130">
        <f t="shared" si="7"/>
        <v>183</v>
      </c>
      <c r="O37" s="131">
        <f t="shared" si="7"/>
        <v>204</v>
      </c>
    </row>
    <row r="38" spans="3:36">
      <c r="C38" s="19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6"/>
    </row>
    <row r="39" spans="3:36">
      <c r="C39" s="19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6"/>
    </row>
    <row r="40" spans="3:36">
      <c r="C40" s="19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6"/>
    </row>
    <row r="41" spans="3:36" ht="15.75" thickBot="1"/>
    <row r="42" spans="3:36" ht="15.75" thickBot="1">
      <c r="O42" s="16"/>
      <c r="P42" s="16"/>
      <c r="Q42" s="16"/>
      <c r="R42" s="16"/>
      <c r="S42" s="16"/>
      <c r="T42" s="16"/>
      <c r="U42" s="16"/>
      <c r="V42" s="16"/>
      <c r="W42" s="16"/>
      <c r="X42" s="19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spans="3:36" ht="15.75" thickBot="1"/>
    <row r="44" spans="3:36" ht="19.5" thickBot="1">
      <c r="C44" s="30"/>
      <c r="D44" s="6" t="s">
        <v>56</v>
      </c>
      <c r="E44" s="6" t="s">
        <v>57</v>
      </c>
      <c r="F44" s="6" t="s">
        <v>58</v>
      </c>
      <c r="G44" s="6" t="s">
        <v>59</v>
      </c>
      <c r="X44" s="19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spans="3:36" ht="18.75">
      <c r="C45" s="30" t="s">
        <v>84</v>
      </c>
      <c r="D45" s="6">
        <f>D16</f>
        <v>77.272727272727266</v>
      </c>
      <c r="E45" s="6">
        <f>G16</f>
        <v>77.272727272727266</v>
      </c>
      <c r="F45" s="6">
        <f>J16</f>
        <v>77.272727272727266</v>
      </c>
      <c r="G45" s="6">
        <f>M16</f>
        <v>77.272727272727266</v>
      </c>
    </row>
    <row r="46" spans="3:36" ht="18.75">
      <c r="C46" s="30" t="s">
        <v>12</v>
      </c>
      <c r="D46" s="6">
        <v>20</v>
      </c>
      <c r="E46" s="6">
        <v>20</v>
      </c>
      <c r="F46" s="6">
        <v>20</v>
      </c>
      <c r="G46" s="6">
        <v>20</v>
      </c>
    </row>
    <row r="49" spans="3:16">
      <c r="J49" s="249"/>
      <c r="K49" s="249"/>
      <c r="L49" s="249"/>
      <c r="M49" s="249"/>
      <c r="N49" s="249"/>
      <c r="O49" s="249"/>
      <c r="P49" s="249"/>
    </row>
    <row r="52" spans="3:16" ht="15.75">
      <c r="C52" s="22"/>
      <c r="D52" s="22"/>
      <c r="E52" s="22"/>
      <c r="F52" s="22"/>
      <c r="G52" s="22"/>
      <c r="H52" s="22"/>
      <c r="I52" s="22"/>
    </row>
    <row r="62" spans="3:16"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</row>
  </sheetData>
  <sheetProtection password="8362" sheet="1" selectLockedCells="1"/>
  <mergeCells count="22">
    <mergeCell ref="J49:P49"/>
    <mergeCell ref="D6:O6"/>
    <mergeCell ref="D7:F7"/>
    <mergeCell ref="G7:I7"/>
    <mergeCell ref="J7:L7"/>
    <mergeCell ref="M7:O7"/>
    <mergeCell ref="D33:F33"/>
    <mergeCell ref="G33:I33"/>
    <mergeCell ref="J33:L33"/>
    <mergeCell ref="M33:O33"/>
    <mergeCell ref="J16:L16"/>
    <mergeCell ref="M16:O16"/>
    <mergeCell ref="J24:L24"/>
    <mergeCell ref="M24:O24"/>
    <mergeCell ref="C2:P4"/>
    <mergeCell ref="C7:C8"/>
    <mergeCell ref="D23:O23"/>
    <mergeCell ref="C24:C25"/>
    <mergeCell ref="D24:F24"/>
    <mergeCell ref="G24:I24"/>
    <mergeCell ref="D16:F16"/>
    <mergeCell ref="G16:I16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landscape" r:id="rId1"/>
  <headerFooter>
    <oddHeader xml:space="preserve">&amp;C&amp;"Montserrat,Negrita"&amp;16&amp;K0070C0
SEGUIMIENTO PROGRAMAS AMBIENTALES&amp;R&amp;G     
    </oddHeader>
    <oddFooter>&amp;L&amp;"Montserrat,Normal"Dirección: Calle 24A No. 59-42 Torre 4 Piso 3 
Centro Empresarial Sarmiento Angulo
Conmutador: (+601) 307 8038
Línea gratuita: 01 8000 119703&amp;C
&amp;R&amp;P de &amp;N
FOR-GAD-350-013
25/10/2024 Version: 13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AA54"/>
  <sheetViews>
    <sheetView view="pageLayout" topLeftCell="D42" zoomScaleNormal="60" workbookViewId="0">
      <selection activeCell="D34" sqref="D34"/>
    </sheetView>
  </sheetViews>
  <sheetFormatPr baseColWidth="10" defaultColWidth="12.28515625" defaultRowHeight="18.75"/>
  <cols>
    <col min="1" max="1" width="15.42578125" style="5" customWidth="1"/>
    <col min="2" max="2" width="43.42578125" style="5" customWidth="1"/>
    <col min="3" max="14" width="26.5703125" style="5" customWidth="1"/>
    <col min="15" max="18" width="8.85546875" style="5" customWidth="1"/>
    <col min="19" max="19" width="17.28515625" style="5" bestFit="1" customWidth="1"/>
    <col min="20" max="20" width="8.85546875" style="5" customWidth="1"/>
    <col min="21" max="21" width="7.85546875" style="5" bestFit="1" customWidth="1"/>
    <col min="22" max="22" width="17.28515625" style="5" bestFit="1" customWidth="1"/>
    <col min="23" max="26" width="8.85546875" style="5" customWidth="1"/>
    <col min="27" max="16384" width="12.28515625" style="5"/>
  </cols>
  <sheetData>
    <row r="2" spans="2:27"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1"/>
    </row>
    <row r="3" spans="2:27"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1"/>
    </row>
    <row r="4" spans="2:27"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1"/>
    </row>
    <row r="5" spans="2:27"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1"/>
    </row>
    <row r="6" spans="2:27" ht="19.5" thickBot="1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2:27" ht="36">
      <c r="B7" s="154">
        <f>Datos!E2</f>
        <v>2023</v>
      </c>
      <c r="C7" s="215" t="s">
        <v>56</v>
      </c>
      <c r="D7" s="216"/>
      <c r="E7" s="230"/>
      <c r="F7" s="218" t="s">
        <v>57</v>
      </c>
      <c r="G7" s="219"/>
      <c r="H7" s="231"/>
      <c r="I7" s="221" t="s">
        <v>58</v>
      </c>
      <c r="J7" s="222"/>
      <c r="K7" s="232"/>
      <c r="L7" s="212" t="s">
        <v>59</v>
      </c>
      <c r="M7" s="213"/>
      <c r="N7" s="214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</row>
    <row r="8" spans="2:27" ht="54.75" customHeight="1">
      <c r="B8" s="100" t="s">
        <v>25</v>
      </c>
      <c r="C8" s="91" t="s">
        <v>0</v>
      </c>
      <c r="D8" s="92" t="s">
        <v>1</v>
      </c>
      <c r="E8" s="93" t="s">
        <v>2</v>
      </c>
      <c r="F8" s="91" t="s">
        <v>3</v>
      </c>
      <c r="G8" s="92" t="s">
        <v>4</v>
      </c>
      <c r="H8" s="93" t="s">
        <v>5</v>
      </c>
      <c r="I8" s="91" t="s">
        <v>6</v>
      </c>
      <c r="J8" s="92" t="s">
        <v>7</v>
      </c>
      <c r="K8" s="93" t="s">
        <v>8</v>
      </c>
      <c r="L8" s="91" t="s">
        <v>9</v>
      </c>
      <c r="M8" s="92" t="s">
        <v>10</v>
      </c>
      <c r="N8" s="93" t="s">
        <v>11</v>
      </c>
    </row>
    <row r="9" spans="2:27">
      <c r="B9" s="88" t="s">
        <v>38</v>
      </c>
      <c r="C9" s="178"/>
      <c r="D9" s="179"/>
      <c r="E9" s="180"/>
      <c r="F9" s="181"/>
      <c r="G9" s="182"/>
      <c r="H9" s="183"/>
      <c r="I9" s="184"/>
      <c r="J9" s="185"/>
      <c r="K9" s="186"/>
      <c r="L9" s="187"/>
      <c r="M9" s="188"/>
      <c r="N9" s="189"/>
    </row>
    <row r="10" spans="2:27">
      <c r="B10" s="88" t="s">
        <v>39</v>
      </c>
      <c r="C10" s="178"/>
      <c r="D10" s="179"/>
      <c r="E10" s="180"/>
      <c r="F10" s="181"/>
      <c r="G10" s="182"/>
      <c r="H10" s="183"/>
      <c r="I10" s="184"/>
      <c r="J10" s="185"/>
      <c r="K10" s="190"/>
      <c r="L10" s="191"/>
      <c r="M10" s="188"/>
      <c r="N10" s="189"/>
    </row>
    <row r="11" spans="2:27" ht="19.5" thickBot="1">
      <c r="B11" s="88" t="s">
        <v>40</v>
      </c>
      <c r="C11" s="172">
        <f>C9+C10</f>
        <v>0</v>
      </c>
      <c r="D11" s="173">
        <f t="shared" ref="D11:N11" si="0">D9+D10</f>
        <v>0</v>
      </c>
      <c r="E11" s="174">
        <f t="shared" si="0"/>
        <v>0</v>
      </c>
      <c r="F11" s="175">
        <f t="shared" si="0"/>
        <v>0</v>
      </c>
      <c r="G11" s="176">
        <f t="shared" si="0"/>
        <v>0</v>
      </c>
      <c r="H11" s="177">
        <f t="shared" si="0"/>
        <v>0</v>
      </c>
      <c r="I11" s="175">
        <f t="shared" si="0"/>
        <v>0</v>
      </c>
      <c r="J11" s="176">
        <f t="shared" si="0"/>
        <v>0</v>
      </c>
      <c r="K11" s="177">
        <f t="shared" si="0"/>
        <v>0</v>
      </c>
      <c r="L11" s="175">
        <f t="shared" si="0"/>
        <v>0</v>
      </c>
      <c r="M11" s="176">
        <f t="shared" si="0"/>
        <v>0</v>
      </c>
      <c r="N11" s="174">
        <f t="shared" si="0"/>
        <v>0</v>
      </c>
    </row>
    <row r="12" spans="2:27" ht="19.5" thickBot="1">
      <c r="B12" s="25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2:27">
      <c r="C13" s="94" t="s">
        <v>26</v>
      </c>
      <c r="D13" s="95" t="s">
        <v>27</v>
      </c>
      <c r="E13" s="95" t="s">
        <v>28</v>
      </c>
      <c r="F13" s="95" t="s">
        <v>29</v>
      </c>
      <c r="G13" s="95" t="s">
        <v>30</v>
      </c>
      <c r="H13" s="96" t="s">
        <v>31</v>
      </c>
      <c r="I13" s="103" t="s">
        <v>32</v>
      </c>
      <c r="J13" s="95" t="s">
        <v>33</v>
      </c>
      <c r="K13" s="95" t="s">
        <v>34</v>
      </c>
      <c r="L13" s="95" t="s">
        <v>35</v>
      </c>
      <c r="M13" s="95" t="s">
        <v>36</v>
      </c>
      <c r="N13" s="96" t="s">
        <v>37</v>
      </c>
    </row>
    <row r="14" spans="2:27">
      <c r="B14" s="25" t="s">
        <v>41</v>
      </c>
      <c r="C14" s="97">
        <f>C11/Datos!G12</f>
        <v>0</v>
      </c>
      <c r="D14" s="98">
        <f>D11/Datos!G12</f>
        <v>0</v>
      </c>
      <c r="E14" s="98">
        <f>E11/Datos!G12</f>
        <v>0</v>
      </c>
      <c r="F14" s="98">
        <f>F11/Datos!G13</f>
        <v>0</v>
      </c>
      <c r="G14" s="98">
        <f>G11/Datos!G13</f>
        <v>0</v>
      </c>
      <c r="H14" s="99">
        <f>H11/Datos!G13</f>
        <v>0</v>
      </c>
      <c r="I14" s="104">
        <f>I11/Datos!G14</f>
        <v>0</v>
      </c>
      <c r="J14" s="98">
        <f>J11/Datos!G14</f>
        <v>0</v>
      </c>
      <c r="K14" s="98">
        <f>K11/Datos!G14</f>
        <v>0</v>
      </c>
      <c r="L14" s="98">
        <f>L11/Datos!G15</f>
        <v>0</v>
      </c>
      <c r="M14" s="98">
        <f>M11/Datos!G15</f>
        <v>0</v>
      </c>
      <c r="N14" s="99">
        <f>N11/Datos!G15</f>
        <v>0</v>
      </c>
      <c r="P14" s="26" t="s">
        <v>42</v>
      </c>
      <c r="Q14" s="27" t="s">
        <v>43</v>
      </c>
      <c r="R14" s="28" t="s">
        <v>44</v>
      </c>
    </row>
    <row r="15" spans="2:27" ht="19.5" thickBot="1">
      <c r="B15" s="25" t="s">
        <v>45</v>
      </c>
      <c r="C15" s="254">
        <f>(SUM(C11:H11))/6</f>
        <v>0</v>
      </c>
      <c r="D15" s="255"/>
      <c r="E15" s="255"/>
      <c r="F15" s="255"/>
      <c r="G15" s="255"/>
      <c r="H15" s="256"/>
      <c r="I15" s="257">
        <f>(SUM(I11:N11)/6)</f>
        <v>0</v>
      </c>
      <c r="J15" s="255"/>
      <c r="K15" s="255"/>
      <c r="L15" s="255"/>
      <c r="M15" s="255"/>
      <c r="N15" s="256"/>
      <c r="P15" s="6"/>
      <c r="Q15" s="28" t="s">
        <v>46</v>
      </c>
      <c r="R15" s="28" t="s">
        <v>47</v>
      </c>
    </row>
    <row r="17" spans="2:14">
      <c r="B17" s="5" t="s">
        <v>48</v>
      </c>
      <c r="N17" s="6"/>
    </row>
    <row r="18" spans="2:14" ht="57" customHeight="1">
      <c r="B18" s="101" t="s">
        <v>49</v>
      </c>
      <c r="C18" s="24" t="s">
        <v>0</v>
      </c>
      <c r="D18" s="24" t="s">
        <v>1</v>
      </c>
      <c r="E18" s="24" t="s">
        <v>2</v>
      </c>
      <c r="F18" s="24" t="s">
        <v>3</v>
      </c>
      <c r="G18" s="24" t="s">
        <v>4</v>
      </c>
      <c r="H18" s="24" t="s">
        <v>5</v>
      </c>
      <c r="I18" s="24" t="s">
        <v>6</v>
      </c>
      <c r="J18" s="24" t="s">
        <v>7</v>
      </c>
      <c r="K18" s="24" t="s">
        <v>8</v>
      </c>
      <c r="L18" s="24" t="s">
        <v>9</v>
      </c>
      <c r="M18" s="24" t="s">
        <v>10</v>
      </c>
      <c r="N18" s="24" t="s">
        <v>11</v>
      </c>
    </row>
    <row r="19" spans="2:14">
      <c r="B19" s="101" t="s">
        <v>50</v>
      </c>
      <c r="C19" s="24">
        <f>C10</f>
        <v>0</v>
      </c>
      <c r="D19" s="24">
        <f t="shared" ref="D19:N19" si="1">D10</f>
        <v>0</v>
      </c>
      <c r="E19" s="24">
        <f t="shared" si="1"/>
        <v>0</v>
      </c>
      <c r="F19" s="24">
        <f t="shared" si="1"/>
        <v>0</v>
      </c>
      <c r="G19" s="24">
        <f t="shared" si="1"/>
        <v>0</v>
      </c>
      <c r="H19" s="24">
        <f t="shared" si="1"/>
        <v>0</v>
      </c>
      <c r="I19" s="24">
        <f t="shared" si="1"/>
        <v>0</v>
      </c>
      <c r="J19" s="24">
        <f t="shared" si="1"/>
        <v>0</v>
      </c>
      <c r="K19" s="24">
        <f t="shared" si="1"/>
        <v>0</v>
      </c>
      <c r="L19" s="24">
        <f t="shared" si="1"/>
        <v>0</v>
      </c>
      <c r="M19" s="24">
        <f t="shared" si="1"/>
        <v>0</v>
      </c>
      <c r="N19" s="24">
        <f t="shared" si="1"/>
        <v>0</v>
      </c>
    </row>
    <row r="20" spans="2:14">
      <c r="B20" s="101" t="s">
        <v>51</v>
      </c>
      <c r="C20" s="24">
        <f>C9</f>
        <v>0</v>
      </c>
      <c r="D20" s="24">
        <f t="shared" ref="D20:N20" si="2">D9</f>
        <v>0</v>
      </c>
      <c r="E20" s="24">
        <f t="shared" si="2"/>
        <v>0</v>
      </c>
      <c r="F20" s="24">
        <f t="shared" si="2"/>
        <v>0</v>
      </c>
      <c r="G20" s="24">
        <f t="shared" si="2"/>
        <v>0</v>
      </c>
      <c r="H20" s="24">
        <f t="shared" si="2"/>
        <v>0</v>
      </c>
      <c r="I20" s="24">
        <f t="shared" si="2"/>
        <v>0</v>
      </c>
      <c r="J20" s="24">
        <f t="shared" si="2"/>
        <v>0</v>
      </c>
      <c r="K20" s="24">
        <f t="shared" si="2"/>
        <v>0</v>
      </c>
      <c r="L20" s="24">
        <f t="shared" si="2"/>
        <v>0</v>
      </c>
      <c r="M20" s="24">
        <f t="shared" si="2"/>
        <v>0</v>
      </c>
      <c r="N20" s="24">
        <f t="shared" si="2"/>
        <v>0</v>
      </c>
    </row>
    <row r="21" spans="2:14" ht="19.5" customHeight="1">
      <c r="B21" s="193" t="s">
        <v>52</v>
      </c>
      <c r="C21" s="179">
        <v>0</v>
      </c>
      <c r="D21" s="179">
        <v>0</v>
      </c>
      <c r="E21" s="179">
        <v>0</v>
      </c>
      <c r="F21" s="182">
        <v>0</v>
      </c>
      <c r="G21" s="182">
        <v>0</v>
      </c>
      <c r="H21" s="182">
        <v>0</v>
      </c>
      <c r="I21" s="185">
        <v>0</v>
      </c>
      <c r="J21" s="185">
        <v>0</v>
      </c>
      <c r="K21" s="185">
        <v>0</v>
      </c>
      <c r="L21" s="188">
        <v>0</v>
      </c>
      <c r="M21" s="188">
        <v>0</v>
      </c>
      <c r="N21" s="188">
        <v>0</v>
      </c>
    </row>
    <row r="22" spans="2:14" ht="21.75" customHeight="1">
      <c r="B22" s="101" t="s">
        <v>53</v>
      </c>
      <c r="C22" s="24">
        <f t="shared" ref="C22:N22" si="3">C19+C20+C21</f>
        <v>0</v>
      </c>
      <c r="D22" s="24">
        <f t="shared" si="3"/>
        <v>0</v>
      </c>
      <c r="E22" s="24">
        <f t="shared" si="3"/>
        <v>0</v>
      </c>
      <c r="F22" s="24">
        <f t="shared" si="3"/>
        <v>0</v>
      </c>
      <c r="G22" s="24">
        <f t="shared" si="3"/>
        <v>0</v>
      </c>
      <c r="H22" s="24">
        <f t="shared" si="3"/>
        <v>0</v>
      </c>
      <c r="I22" s="24">
        <f t="shared" si="3"/>
        <v>0</v>
      </c>
      <c r="J22" s="24">
        <f t="shared" si="3"/>
        <v>0</v>
      </c>
      <c r="K22" s="24">
        <f t="shared" si="3"/>
        <v>0</v>
      </c>
      <c r="L22" s="24">
        <f t="shared" si="3"/>
        <v>0</v>
      </c>
      <c r="M22" s="24">
        <f t="shared" si="3"/>
        <v>0</v>
      </c>
      <c r="N22" s="24">
        <f t="shared" si="3"/>
        <v>0</v>
      </c>
    </row>
    <row r="23" spans="2:14">
      <c r="B23" s="101" t="s">
        <v>54</v>
      </c>
      <c r="C23" s="102">
        <f>(C22+N47+M47+L47+K47+J47)/6</f>
        <v>0</v>
      </c>
      <c r="D23" s="102">
        <f>(C22+D22+N47+M47+L47+K47)/6</f>
        <v>0</v>
      </c>
      <c r="E23" s="102">
        <f>(SUM(C22:E22)+N47+M47+L47)/6</f>
        <v>0</v>
      </c>
      <c r="F23" s="102">
        <f>(SUM(C22:F22)+N47+M47)/6</f>
        <v>0</v>
      </c>
      <c r="G23" s="102">
        <f>(SUM(C22:G22)+N47)/6</f>
        <v>0</v>
      </c>
      <c r="H23" s="102">
        <f>SUM(C22:H22)/6</f>
        <v>0</v>
      </c>
      <c r="I23" s="102">
        <f t="shared" ref="I23:N23" si="4">SUM(D22:I22)/6</f>
        <v>0</v>
      </c>
      <c r="J23" s="102">
        <f t="shared" si="4"/>
        <v>0</v>
      </c>
      <c r="K23" s="102">
        <f t="shared" si="4"/>
        <v>0</v>
      </c>
      <c r="L23" s="102">
        <f t="shared" si="4"/>
        <v>0</v>
      </c>
      <c r="M23" s="102">
        <f t="shared" si="4"/>
        <v>0</v>
      </c>
      <c r="N23" s="102">
        <f t="shared" si="4"/>
        <v>0</v>
      </c>
    </row>
    <row r="24" spans="2:14">
      <c r="N24" s="6"/>
    </row>
    <row r="25" spans="2:14">
      <c r="N25" s="6"/>
    </row>
    <row r="26" spans="2:14">
      <c r="B26" s="250" t="s">
        <v>73</v>
      </c>
      <c r="C26" s="250"/>
      <c r="D26" s="250"/>
      <c r="E26" s="250"/>
      <c r="F26" s="250"/>
      <c r="N26" s="6"/>
    </row>
    <row r="27" spans="2:14">
      <c r="B27" s="105" t="s">
        <v>74</v>
      </c>
      <c r="C27" s="251" t="s">
        <v>75</v>
      </c>
      <c r="D27" s="252"/>
      <c r="E27" s="252"/>
      <c r="F27" s="253" t="s">
        <v>76</v>
      </c>
      <c r="N27" s="6"/>
    </row>
    <row r="28" spans="2:14" ht="19.5" customHeight="1">
      <c r="B28" s="192" t="s">
        <v>77</v>
      </c>
      <c r="C28" s="107" t="s">
        <v>78</v>
      </c>
      <c r="D28" s="107" t="s">
        <v>79</v>
      </c>
      <c r="E28" s="194" t="s">
        <v>87</v>
      </c>
      <c r="F28" s="253"/>
      <c r="N28" s="6"/>
    </row>
    <row r="29" spans="2:14" ht="19.5" customHeight="1">
      <c r="B29" s="98">
        <v>0.88500000000000001</v>
      </c>
      <c r="C29" s="98">
        <v>0.5</v>
      </c>
      <c r="D29" s="98">
        <v>0.3</v>
      </c>
      <c r="E29" s="98">
        <v>2.2599999999999998</v>
      </c>
      <c r="F29" s="98">
        <v>21.7</v>
      </c>
      <c r="N29" s="6"/>
    </row>
    <row r="30" spans="2:14">
      <c r="N30" s="6"/>
    </row>
    <row r="31" spans="2:14" ht="19.5" customHeight="1" thickBot="1">
      <c r="N31" s="6"/>
    </row>
    <row r="32" spans="2:14" ht="36">
      <c r="B32" s="154">
        <f>Datos!E2-1</f>
        <v>2022</v>
      </c>
      <c r="C32" s="215" t="s">
        <v>56</v>
      </c>
      <c r="D32" s="216"/>
      <c r="E32" s="230"/>
      <c r="F32" s="218" t="s">
        <v>57</v>
      </c>
      <c r="G32" s="219"/>
      <c r="H32" s="231"/>
      <c r="I32" s="221" t="s">
        <v>58</v>
      </c>
      <c r="J32" s="222"/>
      <c r="K32" s="232"/>
      <c r="L32" s="212" t="s">
        <v>59</v>
      </c>
      <c r="M32" s="213"/>
      <c r="N32" s="214"/>
    </row>
    <row r="33" spans="2:18" ht="37.5">
      <c r="B33" s="100" t="s">
        <v>25</v>
      </c>
      <c r="C33" s="91" t="s">
        <v>0</v>
      </c>
      <c r="D33" s="92" t="s">
        <v>1</v>
      </c>
      <c r="E33" s="93" t="s">
        <v>2</v>
      </c>
      <c r="F33" s="91" t="s">
        <v>3</v>
      </c>
      <c r="G33" s="92" t="s">
        <v>4</v>
      </c>
      <c r="H33" s="93" t="s">
        <v>5</v>
      </c>
      <c r="I33" s="91" t="s">
        <v>6</v>
      </c>
      <c r="J33" s="92" t="s">
        <v>7</v>
      </c>
      <c r="K33" s="93" t="s">
        <v>8</v>
      </c>
      <c r="L33" s="91" t="s">
        <v>9</v>
      </c>
      <c r="M33" s="92" t="s">
        <v>10</v>
      </c>
      <c r="N33" s="93" t="s">
        <v>11</v>
      </c>
    </row>
    <row r="34" spans="2:18">
      <c r="B34" s="88" t="s">
        <v>38</v>
      </c>
      <c r="C34" s="178"/>
      <c r="D34" s="179"/>
      <c r="E34" s="180"/>
      <c r="F34" s="181"/>
      <c r="G34" s="182"/>
      <c r="H34" s="183"/>
      <c r="I34" s="184"/>
      <c r="J34" s="185"/>
      <c r="K34" s="186"/>
      <c r="L34" s="187"/>
      <c r="M34" s="188"/>
      <c r="N34" s="189"/>
      <c r="R34" s="6"/>
    </row>
    <row r="35" spans="2:18">
      <c r="B35" s="88" t="s">
        <v>39</v>
      </c>
      <c r="C35" s="178"/>
      <c r="D35" s="179"/>
      <c r="E35" s="180"/>
      <c r="F35" s="181"/>
      <c r="G35" s="182"/>
      <c r="H35" s="183"/>
      <c r="I35" s="184"/>
      <c r="J35" s="185"/>
      <c r="K35" s="190"/>
      <c r="L35" s="191"/>
      <c r="M35" s="188"/>
      <c r="N35" s="189"/>
    </row>
    <row r="36" spans="2:18" ht="19.5" thickBot="1">
      <c r="B36" s="88" t="s">
        <v>40</v>
      </c>
      <c r="C36" s="172">
        <f t="shared" ref="C36:N36" si="5">C34+C35</f>
        <v>0</v>
      </c>
      <c r="D36" s="173">
        <f t="shared" si="5"/>
        <v>0</v>
      </c>
      <c r="E36" s="174">
        <f t="shared" si="5"/>
        <v>0</v>
      </c>
      <c r="F36" s="175">
        <f t="shared" si="5"/>
        <v>0</v>
      </c>
      <c r="G36" s="176">
        <f t="shared" si="5"/>
        <v>0</v>
      </c>
      <c r="H36" s="177">
        <f t="shared" si="5"/>
        <v>0</v>
      </c>
      <c r="I36" s="175">
        <f t="shared" si="5"/>
        <v>0</v>
      </c>
      <c r="J36" s="176">
        <f t="shared" si="5"/>
        <v>0</v>
      </c>
      <c r="K36" s="177">
        <f t="shared" si="5"/>
        <v>0</v>
      </c>
      <c r="L36" s="175">
        <f t="shared" si="5"/>
        <v>0</v>
      </c>
      <c r="M36" s="176">
        <f t="shared" si="5"/>
        <v>0</v>
      </c>
      <c r="N36" s="174">
        <f t="shared" si="5"/>
        <v>0</v>
      </c>
    </row>
    <row r="37" spans="2:18" ht="19.5" thickBot="1">
      <c r="B37" s="25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</row>
    <row r="38" spans="2:18">
      <c r="C38" s="94" t="s">
        <v>26</v>
      </c>
      <c r="D38" s="95" t="s">
        <v>27</v>
      </c>
      <c r="E38" s="95" t="s">
        <v>28</v>
      </c>
      <c r="F38" s="95" t="s">
        <v>29</v>
      </c>
      <c r="G38" s="95" t="s">
        <v>30</v>
      </c>
      <c r="H38" s="96" t="s">
        <v>31</v>
      </c>
      <c r="I38" s="103" t="s">
        <v>32</v>
      </c>
      <c r="J38" s="95" t="s">
        <v>33</v>
      </c>
      <c r="K38" s="95" t="s">
        <v>34</v>
      </c>
      <c r="L38" s="95" t="s">
        <v>35</v>
      </c>
      <c r="M38" s="95" t="s">
        <v>36</v>
      </c>
      <c r="N38" s="96" t="s">
        <v>37</v>
      </c>
    </row>
    <row r="39" spans="2:18">
      <c r="B39" s="25" t="s">
        <v>41</v>
      </c>
      <c r="C39" s="97">
        <f>C36/Datos!G18</f>
        <v>0</v>
      </c>
      <c r="D39" s="98">
        <f>D36/Datos!G18</f>
        <v>0</v>
      </c>
      <c r="E39" s="98">
        <f>E36/Datos!G18</f>
        <v>0</v>
      </c>
      <c r="F39" s="98">
        <f>F36/Datos!G19</f>
        <v>0</v>
      </c>
      <c r="G39" s="98">
        <f>G36/Datos!G19</f>
        <v>0</v>
      </c>
      <c r="H39" s="99">
        <f>H36/Datos!G19</f>
        <v>0</v>
      </c>
      <c r="I39" s="104">
        <f>I36/Datos!G20</f>
        <v>0</v>
      </c>
      <c r="J39" s="98">
        <f>J36/Datos!G20</f>
        <v>0</v>
      </c>
      <c r="K39" s="98">
        <f>K36/Datos!G20</f>
        <v>0</v>
      </c>
      <c r="L39" s="98">
        <f>L36/Datos!G21</f>
        <v>0</v>
      </c>
      <c r="M39" s="98">
        <f>M36/Datos!G21</f>
        <v>0</v>
      </c>
      <c r="N39" s="99">
        <f>N36/Datos!G21</f>
        <v>0</v>
      </c>
    </row>
    <row r="40" spans="2:18" ht="19.5" thickBot="1">
      <c r="B40" s="25" t="s">
        <v>45</v>
      </c>
      <c r="C40" s="254">
        <f>(SUM(C36:H36))/6</f>
        <v>0</v>
      </c>
      <c r="D40" s="255"/>
      <c r="E40" s="255"/>
      <c r="F40" s="255"/>
      <c r="G40" s="255"/>
      <c r="H40" s="256"/>
      <c r="I40" s="257">
        <f>(SUM(I36:N36)/6)</f>
        <v>0</v>
      </c>
      <c r="J40" s="255"/>
      <c r="K40" s="255"/>
      <c r="L40" s="255"/>
      <c r="M40" s="255"/>
      <c r="N40" s="256"/>
    </row>
    <row r="42" spans="2:18">
      <c r="B42" s="5" t="s">
        <v>48</v>
      </c>
      <c r="N42" s="6"/>
    </row>
    <row r="43" spans="2:18">
      <c r="B43" s="101" t="s">
        <v>49</v>
      </c>
      <c r="C43" s="24" t="s">
        <v>0</v>
      </c>
      <c r="D43" s="24" t="s">
        <v>1</v>
      </c>
      <c r="E43" s="24" t="s">
        <v>2</v>
      </c>
      <c r="F43" s="24" t="s">
        <v>3</v>
      </c>
      <c r="G43" s="24" t="s">
        <v>4</v>
      </c>
      <c r="H43" s="24" t="s">
        <v>5</v>
      </c>
      <c r="I43" s="24" t="s">
        <v>6</v>
      </c>
      <c r="J43" s="24" t="s">
        <v>7</v>
      </c>
      <c r="K43" s="24" t="s">
        <v>8</v>
      </c>
      <c r="L43" s="24" t="s">
        <v>9</v>
      </c>
      <c r="M43" s="24" t="s">
        <v>10</v>
      </c>
      <c r="N43" s="24" t="s">
        <v>11</v>
      </c>
    </row>
    <row r="44" spans="2:18">
      <c r="B44" s="101" t="s">
        <v>50</v>
      </c>
      <c r="C44" s="24">
        <f>C35</f>
        <v>0</v>
      </c>
      <c r="D44" s="24">
        <f t="shared" ref="D44:N44" si="6">D35</f>
        <v>0</v>
      </c>
      <c r="E44" s="24">
        <f t="shared" si="6"/>
        <v>0</v>
      </c>
      <c r="F44" s="24">
        <f t="shared" si="6"/>
        <v>0</v>
      </c>
      <c r="G44" s="24">
        <f t="shared" si="6"/>
        <v>0</v>
      </c>
      <c r="H44" s="24">
        <f t="shared" si="6"/>
        <v>0</v>
      </c>
      <c r="I44" s="24">
        <f t="shared" si="6"/>
        <v>0</v>
      </c>
      <c r="J44" s="24">
        <f t="shared" si="6"/>
        <v>0</v>
      </c>
      <c r="K44" s="24">
        <f t="shared" si="6"/>
        <v>0</v>
      </c>
      <c r="L44" s="24">
        <f t="shared" si="6"/>
        <v>0</v>
      </c>
      <c r="M44" s="24">
        <f t="shared" si="6"/>
        <v>0</v>
      </c>
      <c r="N44" s="24">
        <f t="shared" si="6"/>
        <v>0</v>
      </c>
    </row>
    <row r="45" spans="2:18">
      <c r="B45" s="101" t="s">
        <v>51</v>
      </c>
      <c r="C45" s="24">
        <f>C34</f>
        <v>0</v>
      </c>
      <c r="D45" s="24">
        <f t="shared" ref="D45:N45" si="7">D34</f>
        <v>0</v>
      </c>
      <c r="E45" s="24">
        <f t="shared" si="7"/>
        <v>0</v>
      </c>
      <c r="F45" s="24">
        <f t="shared" si="7"/>
        <v>0</v>
      </c>
      <c r="G45" s="24">
        <f t="shared" si="7"/>
        <v>0</v>
      </c>
      <c r="H45" s="24">
        <f t="shared" si="7"/>
        <v>0</v>
      </c>
      <c r="I45" s="24">
        <f t="shared" si="7"/>
        <v>0</v>
      </c>
      <c r="J45" s="24">
        <f t="shared" si="7"/>
        <v>0</v>
      </c>
      <c r="K45" s="24">
        <f t="shared" si="7"/>
        <v>0</v>
      </c>
      <c r="L45" s="24">
        <f t="shared" si="7"/>
        <v>0</v>
      </c>
      <c r="M45" s="24">
        <f t="shared" si="7"/>
        <v>0</v>
      </c>
      <c r="N45" s="24">
        <f t="shared" si="7"/>
        <v>0</v>
      </c>
    </row>
    <row r="46" spans="2:18" ht="37.5">
      <c r="B46" s="101" t="s">
        <v>52</v>
      </c>
      <c r="C46" s="179">
        <v>0</v>
      </c>
      <c r="D46" s="179">
        <v>0</v>
      </c>
      <c r="E46" s="179">
        <v>0</v>
      </c>
      <c r="F46" s="182">
        <v>0</v>
      </c>
      <c r="G46" s="182">
        <v>0</v>
      </c>
      <c r="H46" s="182">
        <v>0</v>
      </c>
      <c r="I46" s="185">
        <v>0</v>
      </c>
      <c r="J46" s="185">
        <v>0</v>
      </c>
      <c r="K46" s="185">
        <v>0</v>
      </c>
      <c r="L46" s="188">
        <v>0</v>
      </c>
      <c r="M46" s="188">
        <v>0</v>
      </c>
      <c r="N46" s="188">
        <v>0</v>
      </c>
    </row>
    <row r="47" spans="2:18">
      <c r="B47" s="101" t="s">
        <v>53</v>
      </c>
      <c r="C47" s="24">
        <f t="shared" ref="C47:N47" si="8">C44+C45+C46</f>
        <v>0</v>
      </c>
      <c r="D47" s="24">
        <f t="shared" si="8"/>
        <v>0</v>
      </c>
      <c r="E47" s="24">
        <f t="shared" si="8"/>
        <v>0</v>
      </c>
      <c r="F47" s="24">
        <f t="shared" si="8"/>
        <v>0</v>
      </c>
      <c r="G47" s="24">
        <f t="shared" si="8"/>
        <v>0</v>
      </c>
      <c r="H47" s="24">
        <f t="shared" si="8"/>
        <v>0</v>
      </c>
      <c r="I47" s="24">
        <f t="shared" si="8"/>
        <v>0</v>
      </c>
      <c r="J47" s="24">
        <f t="shared" si="8"/>
        <v>0</v>
      </c>
      <c r="K47" s="24">
        <f t="shared" si="8"/>
        <v>0</v>
      </c>
      <c r="L47" s="24">
        <f t="shared" si="8"/>
        <v>0</v>
      </c>
      <c r="M47" s="24">
        <f t="shared" si="8"/>
        <v>0</v>
      </c>
      <c r="N47" s="24">
        <f t="shared" si="8"/>
        <v>0</v>
      </c>
    </row>
    <row r="48" spans="2:18">
      <c r="B48" s="101" t="s">
        <v>54</v>
      </c>
      <c r="C48" s="24" t="s">
        <v>55</v>
      </c>
      <c r="D48" s="24" t="s">
        <v>55</v>
      </c>
      <c r="E48" s="24" t="s">
        <v>55</v>
      </c>
      <c r="F48" s="24" t="s">
        <v>55</v>
      </c>
      <c r="G48" s="24" t="s">
        <v>55</v>
      </c>
      <c r="H48" s="102">
        <f t="shared" ref="H48:N48" si="9">SUM(C47:H47)/6</f>
        <v>0</v>
      </c>
      <c r="I48" s="102">
        <f t="shared" si="9"/>
        <v>0</v>
      </c>
      <c r="J48" s="102">
        <f t="shared" si="9"/>
        <v>0</v>
      </c>
      <c r="K48" s="102">
        <f t="shared" si="9"/>
        <v>0</v>
      </c>
      <c r="L48" s="102">
        <f t="shared" si="9"/>
        <v>0</v>
      </c>
      <c r="M48" s="102">
        <f t="shared" si="9"/>
        <v>0</v>
      </c>
      <c r="N48" s="102">
        <f t="shared" si="9"/>
        <v>0</v>
      </c>
    </row>
    <row r="49" spans="2:14">
      <c r="N49" s="6"/>
    </row>
    <row r="50" spans="2:14">
      <c r="N50" s="6"/>
    </row>
    <row r="51" spans="2:14">
      <c r="B51" s="250" t="s">
        <v>73</v>
      </c>
      <c r="C51" s="250"/>
      <c r="D51" s="250"/>
      <c r="E51" s="250"/>
      <c r="F51" s="250"/>
      <c r="N51" s="6"/>
    </row>
    <row r="52" spans="2:14">
      <c r="B52" s="105" t="s">
        <v>74</v>
      </c>
      <c r="C52" s="251" t="s">
        <v>75</v>
      </c>
      <c r="D52" s="252"/>
      <c r="E52" s="252"/>
      <c r="F52" s="253" t="s">
        <v>76</v>
      </c>
      <c r="N52" s="6"/>
    </row>
    <row r="53" spans="2:14" ht="168.75">
      <c r="B53" s="106" t="s">
        <v>77</v>
      </c>
      <c r="C53" s="107" t="s">
        <v>78</v>
      </c>
      <c r="D53" s="107" t="s">
        <v>79</v>
      </c>
      <c r="E53" s="108" t="s">
        <v>80</v>
      </c>
      <c r="F53" s="253"/>
      <c r="N53" s="6"/>
    </row>
    <row r="54" spans="2:14">
      <c r="B54" s="98">
        <v>0.88500000000000001</v>
      </c>
      <c r="C54" s="98">
        <v>0.5</v>
      </c>
      <c r="D54" s="98">
        <v>0.3</v>
      </c>
      <c r="E54" s="98">
        <v>2.2599999999999998</v>
      </c>
      <c r="F54" s="98">
        <v>21.7</v>
      </c>
      <c r="N54" s="6"/>
    </row>
  </sheetData>
  <sheetProtection password="8362" sheet="1" selectLockedCells="1"/>
  <mergeCells count="18">
    <mergeCell ref="L32:N32"/>
    <mergeCell ref="C40:H40"/>
    <mergeCell ref="I40:N40"/>
    <mergeCell ref="I32:K32"/>
    <mergeCell ref="C27:E27"/>
    <mergeCell ref="F27:F28"/>
    <mergeCell ref="C7:E7"/>
    <mergeCell ref="F7:H7"/>
    <mergeCell ref="I7:K7"/>
    <mergeCell ref="L7:N7"/>
    <mergeCell ref="B26:F26"/>
    <mergeCell ref="C15:H15"/>
    <mergeCell ref="I15:N15"/>
    <mergeCell ref="B51:F51"/>
    <mergeCell ref="C52:E52"/>
    <mergeCell ref="F52:F53"/>
    <mergeCell ref="C32:E32"/>
    <mergeCell ref="F32:H32"/>
  </mergeCells>
  <conditionalFormatting sqref="I15 C15">
    <cfRule type="dataBar" priority="2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{DBB75BDD-3C54-4757-A6D3-A2B9BC6848A5}</x14:id>
        </ext>
      </extLst>
    </cfRule>
  </conditionalFormatting>
  <conditionalFormatting sqref="C40 I40">
    <cfRule type="dataBar" priority="1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{0A20DEA8-14E0-4354-9F4B-9517462396D6}</x14:id>
        </ext>
      </extLst>
    </cfRule>
  </conditionalFormatting>
  <hyperlinks>
    <hyperlink ref="P14" r:id="rId1"/>
  </hyperlinks>
  <printOptions horizontalCentered="1"/>
  <pageMargins left="0.70866141732283472" right="0.70866141732283472" top="1.299212598425197" bottom="1.299212598425197" header="0.31496062992125984" footer="0.31496062992125984"/>
  <pageSetup paperSize="5" scale="70" orientation="landscape" r:id="rId2"/>
  <headerFooter>
    <oddHeader xml:space="preserve">&amp;C&amp;"Montserrat,Negrita"&amp;16&amp;K0070C0
SEGUIMIENTO PROGRAMAS AMBIENTALES&amp;R&amp;G     
    </oddHeader>
    <oddFooter>&amp;L&amp;"Montserrat,Normal"Dirección: Calle 24A No. 59-42 Torre 4 Piso 3 
Centro Empresarial Sarmiento Angulo
Conmutador: (+601) 307 8038
Línea gratuita: 01 8000 119703&amp;C
&amp;R&amp;P de &amp;N
FOR-GAD-350-013
25/10/2024 Version: 13</oddFooter>
  </headerFooter>
  <drawing r:id="rId3"/>
  <legacyDrawing r:id="rId4"/>
  <legacyDrawingHF r:id="rId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B75BDD-3C54-4757-A6D3-A2B9BC6848A5}">
            <x14:dataBar minLength="0"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I15 C15</xm:sqref>
        </x14:conditionalFormatting>
        <x14:conditionalFormatting xmlns:xm="http://schemas.microsoft.com/office/excel/2006/main">
          <x14:cfRule type="dataBar" id="{0A20DEA8-14E0-4354-9F4B-9517462396D6}">
            <x14:dataBar minLength="0"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C40 I40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3"/>
  <sheetViews>
    <sheetView view="pageLayout" topLeftCell="A7" zoomScale="60" zoomScaleNormal="100" zoomScalePageLayoutView="60" workbookViewId="0">
      <selection activeCell="E18" sqref="E18"/>
    </sheetView>
  </sheetViews>
  <sheetFormatPr baseColWidth="10" defaultRowHeight="15"/>
  <cols>
    <col min="2" max="2" width="0" hidden="1" customWidth="1"/>
    <col min="4" max="4" width="22.85546875" customWidth="1"/>
    <col min="5" max="5" width="17.28515625" customWidth="1"/>
    <col min="6" max="6" width="19.85546875" customWidth="1"/>
    <col min="7" max="7" width="27.28515625" customWidth="1"/>
  </cols>
  <sheetData>
    <row r="2" spans="2:7">
      <c r="D2" s="81" t="s">
        <v>71</v>
      </c>
      <c r="E2" s="197">
        <v>2023</v>
      </c>
      <c r="F2" s="258" t="s">
        <v>88</v>
      </c>
      <c r="G2" s="258"/>
    </row>
    <row r="3" spans="2:7">
      <c r="B3">
        <v>2022</v>
      </c>
    </row>
    <row r="4" spans="2:7" ht="37.5">
      <c r="B4">
        <v>2023</v>
      </c>
      <c r="D4" s="74" t="s">
        <v>13</v>
      </c>
      <c r="E4" s="74" t="s">
        <v>14</v>
      </c>
      <c r="F4" s="74" t="s">
        <v>15</v>
      </c>
      <c r="G4" s="74" t="s">
        <v>16</v>
      </c>
    </row>
    <row r="5" spans="2:7" ht="18.75">
      <c r="B5">
        <v>2024</v>
      </c>
      <c r="D5" s="58">
        <f>AVERAGE(E30:E33)</f>
        <v>318</v>
      </c>
      <c r="E5" s="58">
        <f>E2-3</f>
        <v>2020</v>
      </c>
      <c r="F5" s="72">
        <f>AVERAGE(F30:F33)</f>
        <v>1</v>
      </c>
      <c r="G5" s="58">
        <f>D5*F5</f>
        <v>318</v>
      </c>
    </row>
    <row r="6" spans="2:7" ht="18.75">
      <c r="B6">
        <v>2025</v>
      </c>
      <c r="D6" s="58">
        <f>AVERAGE(E24:E27)</f>
        <v>495</v>
      </c>
      <c r="E6" s="58">
        <f>E2-2</f>
        <v>2021</v>
      </c>
      <c r="F6" s="72">
        <f>AVERAGE(F24:F27)</f>
        <v>0.5</v>
      </c>
      <c r="G6" s="58">
        <f>D6*F6</f>
        <v>247.5</v>
      </c>
    </row>
    <row r="7" spans="2:7" ht="18.75">
      <c r="B7">
        <v>2026</v>
      </c>
      <c r="D7" s="9">
        <f>AVERAGE(E18:E21)</f>
        <v>511</v>
      </c>
      <c r="E7" s="9">
        <f>E2-1</f>
        <v>2022</v>
      </c>
      <c r="F7" s="10">
        <f>AVERAGE(F18:F21)</f>
        <v>0.7</v>
      </c>
      <c r="G7" s="9">
        <f>D7*F7</f>
        <v>357.7</v>
      </c>
    </row>
    <row r="8" spans="2:7" ht="18.75">
      <c r="B8">
        <v>2027</v>
      </c>
      <c r="D8" s="9"/>
      <c r="E8" s="9">
        <f>E2</f>
        <v>2023</v>
      </c>
      <c r="F8" s="10"/>
      <c r="G8" s="9"/>
    </row>
    <row r="9" spans="2:7" ht="18.75">
      <c r="B9">
        <v>2028</v>
      </c>
      <c r="D9" s="9"/>
      <c r="E9" s="9">
        <f>E2+1</f>
        <v>2024</v>
      </c>
      <c r="F9" s="10"/>
      <c r="G9" s="9"/>
    </row>
    <row r="10" spans="2:7" ht="18.75">
      <c r="B10">
        <v>2029</v>
      </c>
      <c r="D10" s="73"/>
      <c r="E10" s="73"/>
      <c r="F10" s="30"/>
      <c r="G10" s="30"/>
    </row>
    <row r="11" spans="2:7" ht="56.25">
      <c r="B11">
        <v>2030</v>
      </c>
      <c r="D11" s="74" t="str">
        <f>"Año "&amp;E2</f>
        <v>Año 2023</v>
      </c>
      <c r="E11" s="74" t="s">
        <v>60</v>
      </c>
      <c r="F11" s="74" t="s">
        <v>61</v>
      </c>
      <c r="G11" s="74" t="s">
        <v>62</v>
      </c>
    </row>
    <row r="12" spans="2:7" ht="18.75">
      <c r="D12" s="31" t="s">
        <v>63</v>
      </c>
      <c r="E12" s="195">
        <v>358</v>
      </c>
      <c r="F12" s="196">
        <v>0.9</v>
      </c>
      <c r="G12" s="32">
        <f>F12*E12</f>
        <v>322.2</v>
      </c>
    </row>
    <row r="13" spans="2:7" ht="18.75">
      <c r="D13" s="31" t="s">
        <v>64</v>
      </c>
      <c r="E13" s="195">
        <v>325</v>
      </c>
      <c r="F13" s="196">
        <v>0.9</v>
      </c>
      <c r="G13" s="32">
        <f>F13*E13</f>
        <v>292.5</v>
      </c>
    </row>
    <row r="14" spans="2:7" ht="18.75">
      <c r="D14" s="31" t="s">
        <v>65</v>
      </c>
      <c r="E14" s="195">
        <v>417</v>
      </c>
      <c r="F14" s="196">
        <v>0.9</v>
      </c>
      <c r="G14" s="32">
        <f>F14*E14</f>
        <v>375.3</v>
      </c>
    </row>
    <row r="15" spans="2:7" ht="18.75">
      <c r="D15" s="31" t="s">
        <v>66</v>
      </c>
      <c r="E15" s="195">
        <v>510</v>
      </c>
      <c r="F15" s="196">
        <v>0.9</v>
      </c>
      <c r="G15" s="32">
        <f>F15*E15</f>
        <v>459</v>
      </c>
    </row>
    <row r="17" spans="4:7" ht="56.25">
      <c r="D17" s="74" t="str">
        <f>"Año "&amp;E2-1</f>
        <v>Año 2022</v>
      </c>
      <c r="E17" s="74" t="s">
        <v>60</v>
      </c>
      <c r="F17" s="74" t="s">
        <v>61</v>
      </c>
      <c r="G17" s="74" t="s">
        <v>62</v>
      </c>
    </row>
    <row r="18" spans="4:7" ht="18.75">
      <c r="D18" s="31" t="s">
        <v>63</v>
      </c>
      <c r="E18" s="195">
        <v>511</v>
      </c>
      <c r="F18" s="196">
        <v>0.7</v>
      </c>
      <c r="G18" s="82">
        <f>F18*E18</f>
        <v>357.7</v>
      </c>
    </row>
    <row r="19" spans="4:7" ht="18.75">
      <c r="D19" s="31" t="s">
        <v>64</v>
      </c>
      <c r="E19" s="195">
        <v>511</v>
      </c>
      <c r="F19" s="196">
        <v>0.7</v>
      </c>
      <c r="G19" s="82">
        <f>F19*E19</f>
        <v>357.7</v>
      </c>
    </row>
    <row r="20" spans="4:7" ht="18.75">
      <c r="D20" s="31" t="s">
        <v>65</v>
      </c>
      <c r="E20" s="195">
        <v>511</v>
      </c>
      <c r="F20" s="196">
        <v>0.7</v>
      </c>
      <c r="G20" s="82">
        <f>F20*E20</f>
        <v>357.7</v>
      </c>
    </row>
    <row r="21" spans="4:7" ht="18.75">
      <c r="D21" s="31" t="s">
        <v>66</v>
      </c>
      <c r="E21" s="195">
        <v>511</v>
      </c>
      <c r="F21" s="196">
        <v>0.7</v>
      </c>
      <c r="G21" s="82">
        <f>F21*E21</f>
        <v>357.7</v>
      </c>
    </row>
    <row r="23" spans="4:7" ht="56.25">
      <c r="D23" s="74" t="str">
        <f>"Año "&amp;E2-2</f>
        <v>Año 2021</v>
      </c>
      <c r="E23" s="74" t="s">
        <v>60</v>
      </c>
      <c r="F23" s="74" t="s">
        <v>61</v>
      </c>
      <c r="G23" s="74" t="s">
        <v>62</v>
      </c>
    </row>
    <row r="24" spans="4:7" ht="18.75">
      <c r="D24" s="31" t="s">
        <v>63</v>
      </c>
      <c r="E24" s="195">
        <v>495</v>
      </c>
      <c r="F24" s="196">
        <v>0.5</v>
      </c>
      <c r="G24" s="32">
        <f>F24*E24</f>
        <v>247.5</v>
      </c>
    </row>
    <row r="25" spans="4:7" ht="18.75">
      <c r="D25" s="31" t="s">
        <v>64</v>
      </c>
      <c r="E25" s="195">
        <v>495</v>
      </c>
      <c r="F25" s="196">
        <v>0.5</v>
      </c>
      <c r="G25" s="32">
        <f>F25*E25</f>
        <v>247.5</v>
      </c>
    </row>
    <row r="26" spans="4:7" ht="18.75">
      <c r="D26" s="31" t="s">
        <v>65</v>
      </c>
      <c r="E26" s="195">
        <v>495</v>
      </c>
      <c r="F26" s="196">
        <v>0.5</v>
      </c>
      <c r="G26" s="32">
        <f>F26*E26</f>
        <v>247.5</v>
      </c>
    </row>
    <row r="27" spans="4:7" ht="18.75">
      <c r="D27" s="31" t="s">
        <v>66</v>
      </c>
      <c r="E27" s="195">
        <v>495</v>
      </c>
      <c r="F27" s="196">
        <v>0.5</v>
      </c>
      <c r="G27" s="32">
        <f>F27*E27</f>
        <v>247.5</v>
      </c>
    </row>
    <row r="29" spans="4:7" ht="56.25">
      <c r="D29" s="74" t="str">
        <f>"Año "&amp;E2-3</f>
        <v>Año 2020</v>
      </c>
      <c r="E29" s="74" t="s">
        <v>60</v>
      </c>
      <c r="F29" s="74" t="s">
        <v>61</v>
      </c>
      <c r="G29" s="74" t="s">
        <v>62</v>
      </c>
    </row>
    <row r="30" spans="4:7" ht="18.75">
      <c r="D30" s="31" t="s">
        <v>63</v>
      </c>
      <c r="E30" s="195">
        <v>318</v>
      </c>
      <c r="F30" s="196">
        <v>1</v>
      </c>
      <c r="G30" s="32">
        <f>F30*E30</f>
        <v>318</v>
      </c>
    </row>
    <row r="31" spans="4:7" ht="18.75">
      <c r="D31" s="31" t="s">
        <v>64</v>
      </c>
      <c r="E31" s="195">
        <v>318</v>
      </c>
      <c r="F31" s="196">
        <v>1</v>
      </c>
      <c r="G31" s="32">
        <f>F31*E31</f>
        <v>318</v>
      </c>
    </row>
    <row r="32" spans="4:7" ht="18.75">
      <c r="D32" s="31" t="s">
        <v>65</v>
      </c>
      <c r="E32" s="195">
        <v>318</v>
      </c>
      <c r="F32" s="196">
        <v>1</v>
      </c>
      <c r="G32" s="32">
        <f>F32*E32</f>
        <v>318</v>
      </c>
    </row>
    <row r="33" spans="4:7" ht="18.75">
      <c r="D33" s="31" t="s">
        <v>66</v>
      </c>
      <c r="E33" s="195">
        <v>318</v>
      </c>
      <c r="F33" s="196">
        <v>1</v>
      </c>
      <c r="G33" s="32">
        <f>F33*E33</f>
        <v>318</v>
      </c>
    </row>
  </sheetData>
  <sheetProtection password="8362" sheet="1" selectLockedCells="1"/>
  <mergeCells count="1">
    <mergeCell ref="F2:G2"/>
  </mergeCells>
  <dataValidations disablePrompts="1" count="1">
    <dataValidation type="list" allowBlank="1" showInputMessage="1" showErrorMessage="1" sqref="E2">
      <formula1>$B$3:$B$11</formula1>
    </dataValidation>
  </dataValidations>
  <printOptions horizontalCentered="1"/>
  <pageMargins left="0.70866141732283472" right="0.70866141732283472" top="1.299212598425197" bottom="1.299212598425197" header="0.31496062992125984" footer="0.31496062992125984"/>
  <pageSetup paperSize="5" scale="70" orientation="landscape" r:id="rId1"/>
  <headerFooter>
    <oddHeader xml:space="preserve">&amp;L
&amp;C&amp;"Montserrat,Negrita"&amp;16&amp;K0070C0
SEGUIMIENTO PROGRAMAS AMBIENTALES&amp;R     
    </oddHeader>
    <oddFooter>&amp;L&amp;"Montserrat,Normal"
Dirección: Calle 24A No. 59-42 Torre 4 Piso 3 
Centro Empresarial Sarmiento Angulo
Conmutador: (+601) 307 8038
Línea gratuita: 01 8000 119703&amp;C
&amp;R&amp;P de &amp;N
FOR-GAD-350-013
25/10/2024 Version: 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C5C7D1DAC2144B868CA0646D1BD421" ma:contentTypeVersion="15" ma:contentTypeDescription="Crear nuevo documento." ma:contentTypeScope="" ma:versionID="b11be5a766cc34c9bf46d7352a807c83">
  <xsd:schema xmlns:xsd="http://www.w3.org/2001/XMLSchema" xmlns:xs="http://www.w3.org/2001/XMLSchema" xmlns:p="http://schemas.microsoft.com/office/2006/metadata/properties" xmlns:ns3="b49b89f4-0ed5-4482-97b6-569a6d01874a" xmlns:ns4="1191a67e-9fca-4f62-a93e-e1762bfba193" targetNamespace="http://schemas.microsoft.com/office/2006/metadata/properties" ma:root="true" ma:fieldsID="2c1e6d38c16013cc9f9ff7e56da7f40b" ns3:_="" ns4:_="">
    <xsd:import namespace="b49b89f4-0ed5-4482-97b6-569a6d01874a"/>
    <xsd:import namespace="1191a67e-9fca-4f62-a93e-e1762bfba193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b89f4-0ed5-4482-97b6-569a6d01874a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1a67e-9fca-4f62-a93e-e1762bfba19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49b89f4-0ed5-4482-97b6-569a6d01874a" xsi:nil="true"/>
  </documentManagement>
</p:properties>
</file>

<file path=customXml/itemProps1.xml><?xml version="1.0" encoding="utf-8"?>
<ds:datastoreItem xmlns:ds="http://schemas.openxmlformats.org/officeDocument/2006/customXml" ds:itemID="{6185927C-3740-4C84-80D5-60C1DA1979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b89f4-0ed5-4482-97b6-569a6d01874a"/>
    <ds:schemaRef ds:uri="1191a67e-9fca-4f62-a93e-e1762bfba1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F2C3E9-30FD-48D2-BDF6-6C9BC476DA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D4A3FD-8CED-44FD-9B33-2E4B49DB8121}">
  <ds:schemaRefs>
    <ds:schemaRef ds:uri="http://schemas.microsoft.com/office/2006/metadata/properties"/>
    <ds:schemaRef ds:uri="b49b89f4-0ed5-4482-97b6-569a6d01874a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1191a67e-9fca-4f62-a93e-e1762bfba19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Menu</vt:lpstr>
      <vt:lpstr>Energía</vt:lpstr>
      <vt:lpstr>Agua</vt:lpstr>
      <vt:lpstr>Papel</vt:lpstr>
      <vt:lpstr>Residuos Solidos</vt:lpstr>
      <vt:lpstr>Residuos Peligrosos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Monica Maria Garcia Penuela</cp:lastModifiedBy>
  <cp:lastPrinted>2023-11-14T13:01:05Z</cp:lastPrinted>
  <dcterms:created xsi:type="dcterms:W3CDTF">2013-01-29T14:46:18Z</dcterms:created>
  <dcterms:modified xsi:type="dcterms:W3CDTF">2024-10-25T15:57:21Z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0x01010024C5C7D1DAC2144B868CA0646D1BD421</vt:lpwstr>
  </property>
</Properties>
</file>