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iana\Downloads\"/>
    </mc:Choice>
  </mc:AlternateContent>
  <xr:revisionPtr revIDLastSave="0" documentId="13_ncr:1_{60FBBC7A-0F52-4FEC-887F-ED56DA842EB6}" xr6:coauthVersionLast="47" xr6:coauthVersionMax="47" xr10:uidLastSave="{00000000-0000-0000-0000-000000000000}"/>
  <bookViews>
    <workbookView xWindow="-108" yWindow="-108" windowWidth="23256" windowHeight="12456" xr2:uid="{00000000-000D-0000-FFFF-FFFF00000000}"/>
  </bookViews>
  <sheets>
    <sheet name="Matriz AIA" sheetId="12" r:id="rId1"/>
    <sheet name="Guía Diligenciamiento" sheetId="7" r:id="rId2"/>
    <sheet name="Hoja1" sheetId="13" state="hidden" r:id="rId3"/>
    <sheet name="Lista" sheetId="11" state="hidden" r:id="rId4"/>
  </sheets>
  <definedNames>
    <definedName name="_xlnm._FilterDatabase" localSheetId="0" hidden="1">'Matriz AIA'!$A$3:$RW$67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2" l="1"/>
  <c r="K15" i="12"/>
  <c r="O15" i="12"/>
  <c r="R15" i="12"/>
  <c r="S15" i="12"/>
  <c r="T15" i="12"/>
  <c r="AV15" i="12"/>
  <c r="AW15" i="12"/>
  <c r="AW9" i="12"/>
  <c r="R56" i="12"/>
  <c r="AW56" i="12"/>
  <c r="O56" i="12"/>
  <c r="K56" i="12"/>
  <c r="H9" i="12"/>
  <c r="R52" i="12"/>
  <c r="H12" i="12"/>
  <c r="K12" i="12"/>
  <c r="O12" i="12"/>
  <c r="R12" i="12"/>
  <c r="S56" i="12"/>
  <c r="T56" i="12"/>
  <c r="S12" i="12"/>
  <c r="T12" i="12"/>
  <c r="H56" i="12"/>
  <c r="AV54" i="12"/>
  <c r="AW54" i="12"/>
  <c r="R54" i="12"/>
  <c r="O54" i="12"/>
  <c r="K54" i="12"/>
  <c r="H54" i="12"/>
  <c r="AV53" i="12"/>
  <c r="AW53" i="12"/>
  <c r="R53" i="12"/>
  <c r="O53" i="12"/>
  <c r="K53" i="12"/>
  <c r="H53" i="12"/>
  <c r="AV52" i="12"/>
  <c r="AW52" i="12"/>
  <c r="O52" i="12"/>
  <c r="K52" i="12"/>
  <c r="H52" i="12"/>
  <c r="AV51" i="12"/>
  <c r="AW51" i="12"/>
  <c r="R51" i="12"/>
  <c r="O51" i="12"/>
  <c r="K51" i="12"/>
  <c r="H51" i="12"/>
  <c r="AV50" i="12"/>
  <c r="AW50" i="12"/>
  <c r="R50" i="12"/>
  <c r="O50" i="12"/>
  <c r="K50" i="12"/>
  <c r="H50" i="12"/>
  <c r="AV49" i="12"/>
  <c r="AW49" i="12"/>
  <c r="R49" i="12"/>
  <c r="O49" i="12"/>
  <c r="K49" i="12"/>
  <c r="H49" i="12"/>
  <c r="AV48" i="12"/>
  <c r="AW48" i="12"/>
  <c r="R48" i="12"/>
  <c r="O48" i="12"/>
  <c r="K48" i="12"/>
  <c r="H48" i="12"/>
  <c r="AV47" i="12"/>
  <c r="AW47" i="12"/>
  <c r="R47" i="12"/>
  <c r="O47" i="12"/>
  <c r="K47" i="12"/>
  <c r="H47" i="12"/>
  <c r="AV46" i="12"/>
  <c r="AW46" i="12"/>
  <c r="R46" i="12"/>
  <c r="O46" i="12"/>
  <c r="K46" i="12"/>
  <c r="H46" i="12"/>
  <c r="AV45" i="12"/>
  <c r="AW45" i="12"/>
  <c r="R45" i="12"/>
  <c r="O45" i="12"/>
  <c r="K45" i="12"/>
  <c r="H45" i="12"/>
  <c r="AV44" i="12"/>
  <c r="AW44" i="12"/>
  <c r="R44" i="12"/>
  <c r="O44" i="12"/>
  <c r="K44" i="12"/>
  <c r="H44" i="12"/>
  <c r="AV43" i="12"/>
  <c r="AW43" i="12"/>
  <c r="R43" i="12"/>
  <c r="O43" i="12"/>
  <c r="K43" i="12"/>
  <c r="H43" i="12"/>
  <c r="AV42" i="12"/>
  <c r="AW42" i="12"/>
  <c r="R42" i="12"/>
  <c r="O42" i="12"/>
  <c r="K42" i="12"/>
  <c r="H42" i="12"/>
  <c r="AV41" i="12"/>
  <c r="AW41" i="12"/>
  <c r="R41" i="12"/>
  <c r="O41" i="12"/>
  <c r="K41" i="12"/>
  <c r="H41" i="12"/>
  <c r="AV65" i="12"/>
  <c r="AW65" i="12"/>
  <c r="R65" i="12"/>
  <c r="O65" i="12"/>
  <c r="K65" i="12"/>
  <c r="H65" i="12"/>
  <c r="AV64" i="12"/>
  <c r="AW64" i="12"/>
  <c r="R64" i="12"/>
  <c r="O64" i="12"/>
  <c r="K64" i="12"/>
  <c r="H64" i="12"/>
  <c r="AV63" i="12"/>
  <c r="AW63" i="12"/>
  <c r="R63" i="12"/>
  <c r="O63" i="12"/>
  <c r="K63" i="12"/>
  <c r="H63" i="12"/>
  <c r="AV62" i="12"/>
  <c r="AW62" i="12"/>
  <c r="R62" i="12"/>
  <c r="O62" i="12"/>
  <c r="K62" i="12"/>
  <c r="H62" i="12"/>
  <c r="AV61" i="12"/>
  <c r="AW61" i="12"/>
  <c r="R61" i="12"/>
  <c r="O61" i="12"/>
  <c r="K61" i="12"/>
  <c r="H61" i="12"/>
  <c r="AV60" i="12"/>
  <c r="AW60" i="12"/>
  <c r="R60" i="12"/>
  <c r="O60" i="12"/>
  <c r="K60" i="12"/>
  <c r="H60" i="12"/>
  <c r="AV59" i="12"/>
  <c r="AW59" i="12"/>
  <c r="R59" i="12"/>
  <c r="O59" i="12"/>
  <c r="K59" i="12"/>
  <c r="H59" i="12"/>
  <c r="AV58" i="12"/>
  <c r="AW58" i="12"/>
  <c r="R58" i="12"/>
  <c r="O58" i="12"/>
  <c r="K58" i="12"/>
  <c r="H58" i="12"/>
  <c r="AV57" i="12"/>
  <c r="AW57" i="12"/>
  <c r="R57" i="12"/>
  <c r="O57" i="12"/>
  <c r="K57" i="12"/>
  <c r="H57" i="12"/>
  <c r="AV55" i="12"/>
  <c r="AW55" i="12"/>
  <c r="R55" i="12"/>
  <c r="O55" i="12"/>
  <c r="K55" i="12"/>
  <c r="H55" i="12"/>
  <c r="R9" i="12"/>
  <c r="O9" i="12"/>
  <c r="K9" i="12"/>
  <c r="H5" i="12"/>
  <c r="H6" i="12"/>
  <c r="H7" i="12"/>
  <c r="H8" i="12"/>
  <c r="H10" i="12"/>
  <c r="H11" i="12"/>
  <c r="H13" i="12"/>
  <c r="H14"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 i="12"/>
  <c r="S52" i="12"/>
  <c r="S54" i="12"/>
  <c r="T54" i="12"/>
  <c r="S9" i="12"/>
  <c r="T9" i="12"/>
  <c r="S55" i="12"/>
  <c r="T55" i="12"/>
  <c r="S58" i="12"/>
  <c r="T58" i="12"/>
  <c r="S60" i="12"/>
  <c r="T60" i="12"/>
  <c r="S62" i="12"/>
  <c r="T62" i="12"/>
  <c r="S64" i="12"/>
  <c r="T64" i="12"/>
  <c r="S41" i="12"/>
  <c r="T41" i="12"/>
  <c r="S43" i="12"/>
  <c r="T43" i="12"/>
  <c r="S45" i="12"/>
  <c r="T45" i="12"/>
  <c r="S47" i="12"/>
  <c r="T47" i="12"/>
  <c r="S49" i="12"/>
  <c r="T49" i="12"/>
  <c r="S51" i="12"/>
  <c r="T51" i="12"/>
  <c r="S53" i="12"/>
  <c r="T53" i="12"/>
  <c r="S42" i="12"/>
  <c r="T42" i="12"/>
  <c r="S44" i="12"/>
  <c r="T44" i="12"/>
  <c r="S46" i="12"/>
  <c r="T46" i="12"/>
  <c r="S48" i="12"/>
  <c r="T48" i="12"/>
  <c r="S50" i="12"/>
  <c r="T50" i="12"/>
  <c r="T52" i="12"/>
  <c r="S57" i="12"/>
  <c r="T57" i="12"/>
  <c r="S59" i="12"/>
  <c r="T59" i="12"/>
  <c r="S61" i="12"/>
  <c r="T61" i="12"/>
  <c r="S63" i="12"/>
  <c r="T63" i="12"/>
  <c r="S65" i="12"/>
  <c r="T65" i="12"/>
  <c r="AV7" i="12"/>
  <c r="AW7" i="12"/>
  <c r="R7" i="12"/>
  <c r="O7" i="12"/>
  <c r="K7" i="12"/>
  <c r="AV5" i="12"/>
  <c r="AW5" i="12"/>
  <c r="AV6" i="12"/>
  <c r="AW6" i="12"/>
  <c r="AV8" i="12"/>
  <c r="AW8" i="12"/>
  <c r="AV10" i="12"/>
  <c r="AW10" i="12"/>
  <c r="AV11" i="12"/>
  <c r="AW11" i="12"/>
  <c r="AV12" i="12"/>
  <c r="AW12" i="12"/>
  <c r="AV13" i="12"/>
  <c r="AW13" i="12"/>
  <c r="AV14" i="12"/>
  <c r="AW14" i="12"/>
  <c r="AV16" i="12"/>
  <c r="AW16" i="12"/>
  <c r="AV17" i="12"/>
  <c r="AW17" i="12"/>
  <c r="AV18" i="12"/>
  <c r="AW18" i="12"/>
  <c r="AV19" i="12"/>
  <c r="AW19" i="12"/>
  <c r="AV20" i="12"/>
  <c r="AW20" i="12"/>
  <c r="AV21" i="12"/>
  <c r="AW21" i="12"/>
  <c r="AV22" i="12"/>
  <c r="AW22" i="12"/>
  <c r="AV23" i="12"/>
  <c r="AW23" i="12"/>
  <c r="AV24" i="12"/>
  <c r="AW24" i="12"/>
  <c r="AV25" i="12"/>
  <c r="AW25" i="12"/>
  <c r="AV26" i="12"/>
  <c r="AW26" i="12"/>
  <c r="AV27" i="12"/>
  <c r="AW27" i="12"/>
  <c r="AV28" i="12"/>
  <c r="AW28" i="12"/>
  <c r="AV29" i="12"/>
  <c r="AW29" i="12"/>
  <c r="AV30" i="12"/>
  <c r="AW30" i="12"/>
  <c r="AV31" i="12"/>
  <c r="AW31" i="12"/>
  <c r="AV32" i="12"/>
  <c r="AW32" i="12"/>
  <c r="AV33" i="12"/>
  <c r="AW33" i="12"/>
  <c r="AV34" i="12"/>
  <c r="AW34" i="12"/>
  <c r="AV35" i="12"/>
  <c r="AW35" i="12"/>
  <c r="AV36" i="12"/>
  <c r="AW36" i="12"/>
  <c r="AV37" i="12"/>
  <c r="AW37" i="12"/>
  <c r="AV38" i="12"/>
  <c r="AW38" i="12"/>
  <c r="AV39" i="12"/>
  <c r="AW39" i="12"/>
  <c r="AV40" i="12"/>
  <c r="AW40" i="12"/>
  <c r="AV4" i="12"/>
  <c r="AW4" i="12"/>
  <c r="K4" i="12"/>
  <c r="O4" i="12"/>
  <c r="R4" i="12"/>
  <c r="K5" i="12"/>
  <c r="O5" i="12"/>
  <c r="R5" i="12"/>
  <c r="K6" i="12"/>
  <c r="O6" i="12"/>
  <c r="R6" i="12"/>
  <c r="S5" i="12"/>
  <c r="S7" i="12"/>
  <c r="T7" i="12"/>
  <c r="S6" i="12"/>
  <c r="T6" i="12"/>
  <c r="S4" i="12"/>
  <c r="T4" i="12"/>
  <c r="T5" i="12"/>
  <c r="O11" i="12"/>
  <c r="K11" i="12"/>
  <c r="R11" i="12"/>
  <c r="S11" i="12"/>
  <c r="T11" i="12"/>
  <c r="R40" i="12"/>
  <c r="O40" i="12"/>
  <c r="K40" i="12"/>
  <c r="R39" i="12"/>
  <c r="O39" i="12"/>
  <c r="K39" i="12"/>
  <c r="R38" i="12"/>
  <c r="O38" i="12"/>
  <c r="K38" i="12"/>
  <c r="R37" i="12"/>
  <c r="O37" i="12"/>
  <c r="K37" i="12"/>
  <c r="R36" i="12"/>
  <c r="O36" i="12"/>
  <c r="K36" i="12"/>
  <c r="R35" i="12"/>
  <c r="O35" i="12"/>
  <c r="K35" i="12"/>
  <c r="R34" i="12"/>
  <c r="O34" i="12"/>
  <c r="K34" i="12"/>
  <c r="R33" i="12"/>
  <c r="O33" i="12"/>
  <c r="K33" i="12"/>
  <c r="R32" i="12"/>
  <c r="O32" i="12"/>
  <c r="K32" i="12"/>
  <c r="R31" i="12"/>
  <c r="O31" i="12"/>
  <c r="K31" i="12"/>
  <c r="R30" i="12"/>
  <c r="O30" i="12"/>
  <c r="K30" i="12"/>
  <c r="R29" i="12"/>
  <c r="O29" i="12"/>
  <c r="K29" i="12"/>
  <c r="R28" i="12"/>
  <c r="O28" i="12"/>
  <c r="K28" i="12"/>
  <c r="R27" i="12"/>
  <c r="O27" i="12"/>
  <c r="K27" i="12"/>
  <c r="R26" i="12"/>
  <c r="O26" i="12"/>
  <c r="K26" i="12"/>
  <c r="R25" i="12"/>
  <c r="O25" i="12"/>
  <c r="K25" i="12"/>
  <c r="R24" i="12"/>
  <c r="O24" i="12"/>
  <c r="K24" i="12"/>
  <c r="R23" i="12"/>
  <c r="O23" i="12"/>
  <c r="K23" i="12"/>
  <c r="R22" i="12"/>
  <c r="O22" i="12"/>
  <c r="K22" i="12"/>
  <c r="R21" i="12"/>
  <c r="O21" i="12"/>
  <c r="K21" i="12"/>
  <c r="R20" i="12"/>
  <c r="O20" i="12"/>
  <c r="K20" i="12"/>
  <c r="R19" i="12"/>
  <c r="O19" i="12"/>
  <c r="K19" i="12"/>
  <c r="R18" i="12"/>
  <c r="O18" i="12"/>
  <c r="K18" i="12"/>
  <c r="R17" i="12"/>
  <c r="O17" i="12"/>
  <c r="K17" i="12"/>
  <c r="R16" i="12"/>
  <c r="O16" i="12"/>
  <c r="K16" i="12"/>
  <c r="R14" i="12"/>
  <c r="O14" i="12"/>
  <c r="K14" i="12"/>
  <c r="R13" i="12"/>
  <c r="O13" i="12"/>
  <c r="K13" i="12"/>
  <c r="R10" i="12"/>
  <c r="O10" i="12"/>
  <c r="K10" i="12"/>
  <c r="R8" i="12"/>
  <c r="O8" i="12"/>
  <c r="K8" i="12"/>
  <c r="S34" i="12"/>
  <c r="T34" i="12"/>
  <c r="S40" i="12"/>
  <c r="T40" i="12"/>
  <c r="S37" i="12"/>
  <c r="T37" i="12"/>
  <c r="S39" i="12"/>
  <c r="T39" i="12"/>
  <c r="S8" i="12"/>
  <c r="T8" i="12"/>
  <c r="S16" i="12"/>
  <c r="T16" i="12"/>
  <c r="S20" i="12"/>
  <c r="T20" i="12"/>
  <c r="S17" i="12"/>
  <c r="T17" i="12"/>
  <c r="S24" i="12"/>
  <c r="T24" i="12"/>
  <c r="S26" i="12"/>
  <c r="T26" i="12"/>
  <c r="S27" i="12"/>
  <c r="T27" i="12"/>
  <c r="S13" i="12"/>
  <c r="T13" i="12"/>
  <c r="S31" i="12"/>
  <c r="T31" i="12"/>
  <c r="S35" i="12"/>
  <c r="T35" i="12"/>
  <c r="S22" i="12"/>
  <c r="T22" i="12"/>
  <c r="S23" i="12"/>
  <c r="T23" i="12"/>
  <c r="S32" i="12"/>
  <c r="T32" i="12"/>
  <c r="S36" i="12"/>
  <c r="T36" i="12"/>
  <c r="S18" i="12"/>
  <c r="T18" i="12"/>
  <c r="S19" i="12"/>
  <c r="T19" i="12"/>
  <c r="S25" i="12"/>
  <c r="T25" i="12"/>
  <c r="S28" i="12"/>
  <c r="T28" i="12"/>
  <c r="S33" i="12"/>
  <c r="T33" i="12"/>
  <c r="S10" i="12"/>
  <c r="T10" i="12"/>
  <c r="S14" i="12"/>
  <c r="T14" i="12"/>
  <c r="S21" i="12"/>
  <c r="T21" i="12"/>
  <c r="S29" i="12"/>
  <c r="T29" i="12"/>
  <c r="S30" i="12"/>
  <c r="T30" i="12"/>
  <c r="S38" i="12"/>
  <c r="T38" i="12"/>
</calcChain>
</file>

<file path=xl/sharedStrings.xml><?xml version="1.0" encoding="utf-8"?>
<sst xmlns="http://schemas.openxmlformats.org/spreadsheetml/2006/main" count="1002" uniqueCount="259">
  <si>
    <t>PERSPECTIVA DE CICLO DE VIDA</t>
  </si>
  <si>
    <t>IDENTIFICACIÓN  DE ASPECTOS E IMPACTOS AMBIENTALES</t>
  </si>
  <si>
    <t>LEGAL</t>
  </si>
  <si>
    <t>IMPACTO AMBIENTAL</t>
  </si>
  <si>
    <t>PARTES INTERESADAS</t>
  </si>
  <si>
    <t>SIGNIFICANCIA
 TOTAL</t>
  </si>
  <si>
    <t>CONTROL ADMINISTRATIVO</t>
  </si>
  <si>
    <t>CONTROL MECANICO</t>
  </si>
  <si>
    <t>CONTROL AUTOMATICO</t>
  </si>
  <si>
    <t>CONTROL DE INGENIERIA</t>
  </si>
  <si>
    <t>SUSTITUCIÓN</t>
  </si>
  <si>
    <t>ELIMINACIÓN</t>
  </si>
  <si>
    <t>ACTIVIDAD O SERVICIO</t>
  </si>
  <si>
    <t>RESPONSABLE</t>
  </si>
  <si>
    <t>COMPONENTE</t>
  </si>
  <si>
    <t>Existencia</t>
  </si>
  <si>
    <t>Cumplimiento</t>
  </si>
  <si>
    <t>TOTAL CRITERIO LEGAL</t>
  </si>
  <si>
    <t>Frecuencia</t>
  </si>
  <si>
    <t>Severidad</t>
  </si>
  <si>
    <t>Alcance</t>
  </si>
  <si>
    <t>TOTAL CRITERIO IMPACTO AMBIENTAL</t>
  </si>
  <si>
    <t>Exigencia</t>
  </si>
  <si>
    <t>Gestión</t>
  </si>
  <si>
    <t>TOTAL PI</t>
  </si>
  <si>
    <t>Procedimiento</t>
  </si>
  <si>
    <t>Lista de chequeo</t>
  </si>
  <si>
    <t>Formación y capacitación</t>
  </si>
  <si>
    <t>Clausulas en contratos con terceros</t>
  </si>
  <si>
    <t>Programa de mantenimiento preventivo y/o predictivo</t>
  </si>
  <si>
    <t>Equipo especial</t>
  </si>
  <si>
    <t>Mantenimiento preventivo</t>
  </si>
  <si>
    <t>Otro</t>
  </si>
  <si>
    <t>Sensores</t>
  </si>
  <si>
    <t>Programador</t>
  </si>
  <si>
    <t>Dique de contención</t>
  </si>
  <si>
    <t>Sistemas de recirculación de agua</t>
  </si>
  <si>
    <t>Centros de acopio para residuos</t>
  </si>
  <si>
    <t>Modificación de diseños</t>
  </si>
  <si>
    <t xml:space="preserve">Cambios en los procesos </t>
  </si>
  <si>
    <t>Eliminación de procesos</t>
  </si>
  <si>
    <t>Eliminación de la actividad que genera el impacto ambiental</t>
  </si>
  <si>
    <t>Sustitución de sustancias químicas</t>
  </si>
  <si>
    <t>Adquisición de bienes y servicios</t>
  </si>
  <si>
    <t>Diseño</t>
  </si>
  <si>
    <t>Distribución</t>
  </si>
  <si>
    <t>Uso</t>
  </si>
  <si>
    <t>Etapas del ciclo de vida</t>
  </si>
  <si>
    <t xml:space="preserve">La adquisición de bienes y servicios en la perspectiva de ciclo de vida implica buscar productos y servicios que sean sostenibles en todas las fases de su ciclo de vida, y que minimicen los impactos ambientales y sociales negativos. Esto puede incluir la selección de materiales reciclados y renovables, la elección de proveedores que cumplen con las normas laborales y ambientales.
</t>
  </si>
  <si>
    <t>En esta etapa, se extraen las materias primas necesarias para producir el producto o servicio, lo que puede incluir la extracción de recursos naturales como minerales, petróleo, madera, entre otros.</t>
  </si>
  <si>
    <t>En esta etapa, el producto o servicio es utilizado por los consumidores finales.</t>
  </si>
  <si>
    <t>Extracción de materias primas</t>
  </si>
  <si>
    <t>En esta etapa, implica considerar los impactos ambientales y sociales del producto o servicio en todas las etapas de su ciclo de vida, desde la extracción de materias primas hasta la disposición final. Esto puede incluir la selección de materiales sostenibles y renovables, la reducción de residuos y emisiones durante la producción, el diseño para la eficiencia energética y la durabilidad, y la planificación para la reciclabilidad o reutilización del producto o servicio al final de su vida útil.</t>
  </si>
  <si>
    <t>Normal</t>
  </si>
  <si>
    <t>Anormal</t>
  </si>
  <si>
    <t>Emergencia</t>
  </si>
  <si>
    <t>Condiciones de operación</t>
  </si>
  <si>
    <t>Propia</t>
  </si>
  <si>
    <t>Externa</t>
  </si>
  <si>
    <t>Origen de la actividad</t>
  </si>
  <si>
    <t>Componente</t>
  </si>
  <si>
    <t>Aspecto</t>
  </si>
  <si>
    <t>Impacto</t>
  </si>
  <si>
    <t>Agua</t>
  </si>
  <si>
    <t>Aire</t>
  </si>
  <si>
    <t>Emisión de material particulado</t>
  </si>
  <si>
    <t>Contaminación del aire</t>
  </si>
  <si>
    <t>Ruido o vibraciones</t>
  </si>
  <si>
    <t>Suelo</t>
  </si>
  <si>
    <t>Generación de residuos peligrosos</t>
  </si>
  <si>
    <t>Contaminación del suelo y el aire</t>
  </si>
  <si>
    <t>Aprovechamiento de residuos</t>
  </si>
  <si>
    <t>Reducción del consumo de recursos naturales</t>
  </si>
  <si>
    <t>Flora, Fauna y Paisaje</t>
  </si>
  <si>
    <t>Acumulación indebida de materiales o elementos</t>
  </si>
  <si>
    <t>Afectación al paisaje</t>
  </si>
  <si>
    <t>Reforestación</t>
  </si>
  <si>
    <t>Prevención del agotamiento de la flora</t>
  </si>
  <si>
    <t>Diminución de la cobertura vegetal (deforestación)</t>
  </si>
  <si>
    <t>Afectación a la flora</t>
  </si>
  <si>
    <t>Socio-económico</t>
  </si>
  <si>
    <t>Recursos Naturales</t>
  </si>
  <si>
    <t>Uso de insumos y empaques</t>
  </si>
  <si>
    <t>TIPO DE IMPACTO</t>
  </si>
  <si>
    <t>Positivo</t>
  </si>
  <si>
    <t>Negativo</t>
  </si>
  <si>
    <t>¿Existen controles?</t>
  </si>
  <si>
    <t>¿En el tiempo de implementación el control  ha demostrado ser efectivo?</t>
  </si>
  <si>
    <t>PONDERACIÓN</t>
  </si>
  <si>
    <t xml:space="preserve">Controles </t>
  </si>
  <si>
    <t>Si</t>
  </si>
  <si>
    <t>No</t>
  </si>
  <si>
    <t>Ejemplos</t>
  </si>
  <si>
    <t>En esta etapa, se envían los productos o servicios a los puntos de venta o los consumidores finales.</t>
  </si>
  <si>
    <t>¿El control se encuentra documentado?</t>
  </si>
  <si>
    <t>Generación de neumáticos usados</t>
  </si>
  <si>
    <t>Consumo de combustible</t>
  </si>
  <si>
    <t>Consumo de materiales (hormigón/acero)</t>
  </si>
  <si>
    <t>Contaminación acústica</t>
  </si>
  <si>
    <t>1. IDENTIFICACIÓN DE ASPECTOS E IMPACTOS AMBIENTALES</t>
  </si>
  <si>
    <t>2. VALORACIÓN DE SIGNIFICANCIA DEL IMPACTO AMBIENTAL</t>
  </si>
  <si>
    <t>3. IDENTIFICACION DE CONTROL OPERACIONAL</t>
  </si>
  <si>
    <t>¿Cuenta con evidencias del seguimiento del control?</t>
  </si>
  <si>
    <t>Flora</t>
  </si>
  <si>
    <t>Paisaje</t>
  </si>
  <si>
    <t>Fauna</t>
  </si>
  <si>
    <t>La empresa XYZ adquiere materias primas de proveedores que cumplen con los estándares ambientales y éticos en sus operaciones. La empresa prioriza los proveedores que utilizan materiales reciclados y reciclables, así como los que minimizan el uso de materiales tóxicos en sus productos.</t>
  </si>
  <si>
    <t>La empresa XYZ diseña sus servicios de mantenimiento con el objetivo de prolongar la vida útil de los equipos electrónicos. Esto incluye la realización de reparaciones y mantenimiento preventivo para evitar la necesidad de reemplazar los equipos con frecuencia.</t>
  </si>
  <si>
    <t>Cuando los equipos electrónicos han llegado al final de su vida útil, la empresa XYZ se asegura de que sean desechados de manera responsable y sostenible. La empresa ofrece opciones para el reciclaje y reutilización de los componentes de los equipos, así como la eliminación adecuada de los materiales tóxicos.</t>
  </si>
  <si>
    <t>Mantenimiento no planificado, daños en los equipos, pérdida de eficiencia de equipos, reprocesos, etc</t>
  </si>
  <si>
    <t>Derrames, inadecuada disposición de residuos, incendio, fugas, explosiones.</t>
  </si>
  <si>
    <t>Proveedores, contratistas dentro del predio</t>
  </si>
  <si>
    <t>Contexto</t>
  </si>
  <si>
    <t>Coordinador de mantenimiento</t>
  </si>
  <si>
    <t>Las actividades  habituales que se desarrollan en una actividad o servicio, sobre los que la organización puede influir.</t>
  </si>
  <si>
    <t>Agua, aire, suelo, paisaje, flora, fauna.</t>
  </si>
  <si>
    <t>Consumo de agua, energía eléctrica, energía térmica, consumo de materias primas, uso de hornos etc.</t>
  </si>
  <si>
    <t>Generación de vertimientos industriales o domésticas, Generación de emisiones por proceso productivo o por dióxido de carbono (CO2) etc.</t>
  </si>
  <si>
    <t>Administrativo: agrupa las actividades desarrolladas por las áreas  de contabilidad, financiera, compras, gerencia, asistencia, etc
Mantenimiento vehículos: agrupa las actividades de lavado, cambio de aceite y filtros, cambio de llantas, revisión mecánica (frenos, suspensión), etc.</t>
  </si>
  <si>
    <t>Proceso administrativo: gestión de compras, archivo y documentación, atención al cliente, usuarios, proveedores, etc
Proceso mantenimiento vehículos: actividades: lavado, cambio de aceite, revisión mecánica. etc.</t>
  </si>
  <si>
    <t>Realice la identificación, teniendo en cuenta la perspectiva de ciclo de vida, de todos los aspectos ambientales asociados a las actividades, productos o servicios; en función del control o la influencia que tenga la organización. Cada organización define sus etapas del ciclo de vida, aquí solo se proporciona una definición.</t>
  </si>
  <si>
    <t>Condiciones de operación 
(Selección en lista desplegable)</t>
  </si>
  <si>
    <t xml:space="preserve">
Procedimiento, Lista de chequeo, Formación y capacitación, Clausulas en contratos con terceros, Programa de mantenimiento preventivo y/o predictivo, Orden de trabajo
</t>
  </si>
  <si>
    <t xml:space="preserve">Equipo especial y mantenimiento preventivo
</t>
  </si>
  <si>
    <t xml:space="preserve">
Sensores, Programador
</t>
  </si>
  <si>
    <t>Dique de contención, sistemas de recirculación de agua, centros de acopio para residuos</t>
  </si>
  <si>
    <t>Modificación de diseños, cambios en los procesos, sustitución de sustancias químicas</t>
  </si>
  <si>
    <t>Eliminación de procesos, eliminación de la actividad que genera el impacto ambiental</t>
  </si>
  <si>
    <t>ANTES</t>
  </si>
  <si>
    <t>DESPUÉS</t>
  </si>
  <si>
    <t>DURANTE</t>
  </si>
  <si>
    <t>RESULTADO DE LA EVALUACIÓN</t>
  </si>
  <si>
    <t xml:space="preserve">Las medidas de control se empiezan a aplicar de acuerdo a la significancia del aspecto, es decir primero se intervienen los aspectos significativos (generalmente a través de programas de gestión) y por ultimo los evaluados como No significativos.
</t>
  </si>
  <si>
    <t>Consumo de agua</t>
  </si>
  <si>
    <t xml:space="preserve">Responda SI o NO, si cuenta con  evidencias que pueden utilizarse para demostrar que se está llevando a cabo un seguimiento efectivo del control operacional. Estos registros pueden demostrar que se están implementando medidas para minimizar el impacto ambiental negativo. (Selección en lista desplegable) </t>
  </si>
  <si>
    <t xml:space="preserve">Las columnas se encuentran formuladas, no las modifique para que obtenga una correcta valoración. </t>
  </si>
  <si>
    <t>Tipo de control
Seleccione el tipo de control  implementado con una X</t>
  </si>
  <si>
    <t xml:space="preserve">Valoración </t>
  </si>
  <si>
    <t>Las acciones que se pueden definir en los controles operativos incluyen programas y proyectos ambientales. Estas acciones pueden ser planificadas y ejecutadas como parte del sistema de gestión ambiental de la organización, con el fin de minimizar el impacto ambiental negativo de sus actividades. Describa esas acciones.</t>
  </si>
  <si>
    <t>Guía para el diligenciamiento matriz de Identificación de aspectos e impactos ambientales</t>
  </si>
  <si>
    <t>Literal</t>
  </si>
  <si>
    <t>Descripción</t>
  </si>
  <si>
    <t>Ítem</t>
  </si>
  <si>
    <r>
      <t>CONTROL ADMINISTRATIVO:</t>
    </r>
    <r>
      <rPr>
        <sz val="12"/>
        <rFont val="Arial Narrow"/>
        <family val="2"/>
      </rPr>
      <t xml:space="preserve"> Este tipo de control se refiere a la implementación de políticas y procedimientos para minimizar el impacto ambiental negativo de las actividades de la organización.</t>
    </r>
  </si>
  <si>
    <r>
      <rPr>
        <b/>
        <sz val="12"/>
        <color theme="1"/>
        <rFont val="Arial Narrow"/>
        <family val="2"/>
      </rPr>
      <t>ELIMINACIÓN:</t>
    </r>
    <r>
      <rPr>
        <sz val="12"/>
        <color theme="1"/>
        <rFont val="Arial Narrow"/>
        <family val="2"/>
      </rPr>
      <t xml:space="preserve"> Este tipo de control se refiere a la eliminación completa de los materiales o procesos que generan un impacto ambiental negativo.</t>
    </r>
  </si>
  <si>
    <r>
      <rPr>
        <b/>
        <sz val="12"/>
        <color theme="1"/>
        <rFont val="Arial Narrow"/>
        <family val="2"/>
      </rPr>
      <t>SUSTITUCIÓN:</t>
    </r>
    <r>
      <rPr>
        <sz val="12"/>
        <color theme="1"/>
        <rFont val="Arial Narrow"/>
        <family val="2"/>
      </rPr>
      <t xml:space="preserve"> Este tipo de control se refiere a la sustitución de materiales o procesos por alternativas menos dañinas para el medio ambiente</t>
    </r>
  </si>
  <si>
    <r>
      <t xml:space="preserve">
</t>
    </r>
    <r>
      <rPr>
        <b/>
        <sz val="12"/>
        <color theme="1"/>
        <rFont val="Arial Narrow"/>
        <family val="2"/>
      </rPr>
      <t>Proceso/área:</t>
    </r>
    <r>
      <rPr>
        <sz val="12"/>
        <color theme="1"/>
        <rFont val="Arial Narrow"/>
        <family val="2"/>
      </rPr>
      <t xml:space="preserve"> El proceso agrupa un conjunto de actividades. </t>
    </r>
  </si>
  <si>
    <r>
      <rPr>
        <b/>
        <sz val="12"/>
        <color theme="1"/>
        <rFont val="Arial Narrow"/>
        <family val="2"/>
      </rPr>
      <t>Actividad o servicio:</t>
    </r>
    <r>
      <rPr>
        <sz val="12"/>
        <color theme="1"/>
        <rFont val="Arial Narrow"/>
        <family val="2"/>
      </rPr>
      <t xml:space="preserve"> Conjunto de operaciones o tareas que se enmarcan en un proceso o área. 
</t>
    </r>
  </si>
  <si>
    <r>
      <rPr>
        <b/>
        <sz val="12"/>
        <color theme="1"/>
        <rFont val="Arial Narrow"/>
        <family val="2"/>
      </rPr>
      <t>Responsable</t>
    </r>
    <r>
      <rPr>
        <sz val="12"/>
        <color theme="1"/>
        <rFont val="Arial Narrow"/>
        <family val="2"/>
      </rPr>
      <t xml:space="preserve">: Incluya el cargo de la persona que lidera la actividad. </t>
    </r>
  </si>
  <si>
    <r>
      <t xml:space="preserve">Elija una opción según corresponda:
</t>
    </r>
    <r>
      <rPr>
        <b/>
        <sz val="12"/>
        <color theme="1"/>
        <rFont val="Arial Narrow"/>
        <family val="2"/>
      </rPr>
      <t>Normal:</t>
    </r>
    <r>
      <rPr>
        <sz val="12"/>
        <color theme="1"/>
        <rFont val="Arial Narrow"/>
        <family val="2"/>
      </rPr>
      <t xml:space="preserve"> En estas condiciones, se espera que la instalación o proceso no represente un riesgo significativo para la seguridad de las personas, la propiedad o el medio ambiente.</t>
    </r>
  </si>
  <si>
    <r>
      <rPr>
        <b/>
        <sz val="12"/>
        <color theme="1"/>
        <rFont val="Arial Narrow"/>
        <family val="2"/>
      </rPr>
      <t>Anormal:</t>
    </r>
    <r>
      <rPr>
        <sz val="12"/>
        <color theme="1"/>
        <rFont val="Arial Narrow"/>
        <family val="2"/>
      </rPr>
      <t xml:space="preserve"> Son aquellas en las que el proceso o instalación está funcionando fuera de las especificaciones o normas establecidas, pero aún no ha llegado a una situación de emergencia.</t>
    </r>
  </si>
  <si>
    <r>
      <rPr>
        <b/>
        <sz val="12"/>
        <color theme="1"/>
        <rFont val="Arial Narrow"/>
        <family val="2"/>
      </rPr>
      <t>Emergencia</t>
    </r>
    <r>
      <rPr>
        <sz val="12"/>
        <color theme="1"/>
        <rFont val="Arial Narrow"/>
        <family val="2"/>
      </rPr>
      <t xml:space="preserve">: Son aquellas en las que el proceso o instalación está experimentando una situación peligrosa o fuera de control. </t>
    </r>
  </si>
  <si>
    <t>Origen de la actividad
(Selección en lista desplegable)</t>
  </si>
  <si>
    <r>
      <t xml:space="preserve">Elija una opción según corresponda:
</t>
    </r>
    <r>
      <rPr>
        <b/>
        <sz val="12"/>
        <color theme="1"/>
        <rFont val="Arial Narrow"/>
        <family val="2"/>
      </rPr>
      <t>Propia:</t>
    </r>
    <r>
      <rPr>
        <sz val="12"/>
        <color theme="1"/>
        <rFont val="Arial Narrow"/>
        <family val="2"/>
      </rPr>
      <t xml:space="preserve"> Es aquella actividad que ejecuta la empresa de manera directa.</t>
    </r>
  </si>
  <si>
    <r>
      <rPr>
        <b/>
        <sz val="12"/>
        <color theme="1"/>
        <rFont val="Arial Narrow"/>
        <family val="2"/>
      </rPr>
      <t>Externa</t>
    </r>
    <r>
      <rPr>
        <sz val="12"/>
        <color theme="1"/>
        <rFont val="Arial Narrow"/>
        <family val="2"/>
      </rPr>
      <t>: Es la actividad que se desarrolla por un tercero que intervienen en el servicio sobre los que no se tiene pleno control, pero se puede influir</t>
    </r>
  </si>
  <si>
    <r>
      <t>Elija una opción según corresponda:</t>
    </r>
    <r>
      <rPr>
        <b/>
        <sz val="12"/>
        <color theme="1"/>
        <rFont val="Arial Narrow"/>
        <family val="2"/>
      </rPr>
      <t xml:space="preserve">
Componente:</t>
    </r>
    <r>
      <rPr>
        <sz val="12"/>
        <color theme="1"/>
        <rFont val="Arial Narrow"/>
        <family val="2"/>
      </rPr>
      <t xml:space="preserve"> Se refiere al recurso natural que se utiliza</t>
    </r>
  </si>
  <si>
    <t xml:space="preserve">Identificación de los aspectos e impactos ambientales
</t>
  </si>
  <si>
    <r>
      <rPr>
        <b/>
        <sz val="12"/>
        <color theme="1"/>
        <rFont val="Arial Narrow"/>
        <family val="2"/>
      </rPr>
      <t>Aspecto:</t>
    </r>
    <r>
      <rPr>
        <sz val="12"/>
        <color theme="1"/>
        <rFont val="Arial Narrow"/>
        <family val="2"/>
      </rPr>
      <t xml:space="preserve"> Es un elemento de las actividades, productos o servicios de una organización que interactúa o puede interactuar con el medio ambiente. CAUSA </t>
    </r>
  </si>
  <si>
    <r>
      <rPr>
        <b/>
        <sz val="12"/>
        <color theme="1"/>
        <rFont val="Arial Narrow"/>
        <family val="2"/>
      </rPr>
      <t>Impacto:</t>
    </r>
    <r>
      <rPr>
        <sz val="12"/>
        <color theme="1"/>
        <rFont val="Arial Narrow"/>
        <family val="2"/>
      </rPr>
      <t xml:space="preserve"> es el cambio en el medio ambiente, ya sea adverso o beneficioso, como resultado total o parcial de los aspectos ambientales de una organización. EFECTO. Corresponde a un hecho real.</t>
    </r>
  </si>
  <si>
    <t>En esta etapa, se transforman las materias primas en productos o servicios terminados, lo que puede incluir procesos de recepción de materias primas, almacenamiento de materias primas, fabricación, ensamblaje, empaquetado, almacenamiento de producto terminado</t>
  </si>
  <si>
    <t>Durante el uso de los equipos, la empresa XYZ promueve prácticas sostenibles, tales como el uso eficiente de la energía y la reducción del consumo de papel y otros materiales de oficina. La empresa también brinda capacitación a sus clientes sobre cómo mantener y utilizar adecuadamente sus equipos electrónicos para maximizar su vida útil, promueve prácticas publicitarias sin uso de material POP.</t>
  </si>
  <si>
    <t>Generación de residuos aprovechables</t>
  </si>
  <si>
    <t>Uso de publicidad en fachada</t>
  </si>
  <si>
    <t>En esta etapa, el producto o servicio llega al final de su vida útil y se debe decidir cómo se manejará su disposición final. Esto puede incluir su almacenamiento, reciclaje, reutilización, reparación, tratamiento, disposición final</t>
  </si>
  <si>
    <t>Generación de derrames</t>
  </si>
  <si>
    <t>Agotamiento del recurso no renovable (petróleo)</t>
  </si>
  <si>
    <t>Agotamiento de recursos naturales (minerales)</t>
  </si>
  <si>
    <t>Colmatación del relleno sanitario</t>
  </si>
  <si>
    <t>Generación de residuos de escombros</t>
  </si>
  <si>
    <t>Contaminación al suelo por inadecuado tratamiento</t>
  </si>
  <si>
    <t>Emisión de gases de combustión (CO2)</t>
  </si>
  <si>
    <t>Potencia de emisión de material particulado</t>
  </si>
  <si>
    <t>La empresa XYZ requiere repuestos y elementos para poder prestar sus servicios, estos para ser fabricados requieren como materia prima el uso recursos naturales como minerales</t>
  </si>
  <si>
    <t xml:space="preserve">La empresa XYZ almacena repuestos e insumos químicos para realizar los mantenimientos </t>
  </si>
  <si>
    <t>La empresa XYZ requiere para la prestación de sus servicios de mantenimiento la entrega de equipos a sus clientes, así mismo requiere radicar documentos. Esto incluye el uso de vehículos que realizar el transporte, el servicio de mensajería, uso de publicidad en los vehículos, mantenimiento de vehículos, consumo de combustible.</t>
  </si>
  <si>
    <t>3. IDENTIFICACIÓN DE CONTROL OPERACIONAL</t>
  </si>
  <si>
    <r>
      <t xml:space="preserve">CONTROL MECÁNICO: </t>
    </r>
    <r>
      <rPr>
        <sz val="12"/>
        <rFont val="Arial Narrow"/>
        <family val="2"/>
      </rPr>
      <t xml:space="preserve">Este tipo de control se refiere a la utilización de equipos y maquinaria especializada para minimizar el impacto ambiental negativo de las actividades de la organización. </t>
    </r>
  </si>
  <si>
    <r>
      <rPr>
        <b/>
        <sz val="12"/>
        <color theme="1"/>
        <rFont val="Arial Narrow"/>
        <family val="2"/>
      </rPr>
      <t>CONTROL AUTOMÁTICO:</t>
    </r>
    <r>
      <rPr>
        <sz val="12"/>
        <color theme="1"/>
        <rFont val="Arial Narrow"/>
        <family val="2"/>
      </rPr>
      <t xml:space="preserve"> Este tipo de control se refiere a la utilización de tecnología de automatización para minimizar el impacto ambiental negativo de las actividades de la organización</t>
    </r>
  </si>
  <si>
    <r>
      <rPr>
        <b/>
        <sz val="12"/>
        <color theme="1"/>
        <rFont val="Arial Narrow"/>
        <family val="2"/>
      </rPr>
      <t xml:space="preserve">CONTROL DE INGENIERÍA: </t>
    </r>
    <r>
      <rPr>
        <sz val="12"/>
        <color theme="1"/>
        <rFont val="Arial Narrow"/>
        <family val="2"/>
      </rPr>
      <t>Este tipo de control se refiere a la implementación de medidas técnicas para minimizar el impacto ambiental negativo de las actividades de la organización.</t>
    </r>
  </si>
  <si>
    <t>Para definir que el tiempo de implementación del control ha demostrado ser efectivo, se define si se han alcanzado los objetivos ambientales y se está cumpliendo con los requisitos legales, si los resultados de las auditorías internas son positivos y si se está trabajando en la mejora continua. De acuerdo a esto selecciona SI o NO</t>
  </si>
  <si>
    <t>ACCIONES
(Programa, proyecto)</t>
  </si>
  <si>
    <t>Contaminación del aire por posible emisión fuera de parámetros</t>
  </si>
  <si>
    <t xml:space="preserve">Consumo de productos químicos </t>
  </si>
  <si>
    <t>Posibilidad de fugas o derrames</t>
  </si>
  <si>
    <t>Contaminación al suelo y de las aguas subterráneas</t>
  </si>
  <si>
    <t>ALGUNOS EJEMPLOS DE ASPECTOS E IMPACTOS</t>
  </si>
  <si>
    <t>Uso de energía eléctrica</t>
  </si>
  <si>
    <t>Emisiones - dióxido de  carbono (CO2)</t>
  </si>
  <si>
    <t xml:space="preserve">Evalúe el grado de impacto ambiental en el tema legal, el impacto ambiental y el de partes interesadas.  Las columnas se encuentran formuladas, no las modifique para que obtenga una correcta valoración. </t>
  </si>
  <si>
    <t>Defina SI o NO, si cuenta con controles . Seleccione en la lista desplegable</t>
  </si>
  <si>
    <t>Defina SI o NO, si  los controles  se encuentran documentados. Seleccione en la lista desplegable</t>
  </si>
  <si>
    <t>Fin de la vida útil</t>
  </si>
  <si>
    <t>4. SEGUIMIENTO Y EVALUACIÓN DEL CONTROL</t>
  </si>
  <si>
    <t>Fabricación/servicio</t>
  </si>
  <si>
    <t>IMPORTANCIA
(Bajo,
Medio,
Alto)</t>
  </si>
  <si>
    <t>No se autoriza la copia o reproducción con fines comerciales. Este documento es propiedad es de ACERCAR de la Secretaría Distrital de Ambiente.</t>
  </si>
  <si>
    <t>ACERCAR Ciclo 2024</t>
  </si>
  <si>
    <t>Consumo de papel reciclado</t>
  </si>
  <si>
    <t>Disminución presión sobre recursos naturales</t>
  </si>
  <si>
    <t>Consumo de papel y/o materiales</t>
  </si>
  <si>
    <t>Presión sobre recursos naturales</t>
  </si>
  <si>
    <t>Emisiones por fuentes fijas</t>
  </si>
  <si>
    <t>Contaminación de los Recursos Naturales</t>
  </si>
  <si>
    <t>Emisiones por fuentes móviles</t>
  </si>
  <si>
    <t>Generación de material aprovechable</t>
  </si>
  <si>
    <t>Aumento de conciencia ambiental</t>
  </si>
  <si>
    <t>Generación de olores ofensivos</t>
  </si>
  <si>
    <t>Generación de RAEE</t>
  </si>
  <si>
    <t>Generación de residuos no aprovechables</t>
  </si>
  <si>
    <t>Generación de vertimientos</t>
  </si>
  <si>
    <t>Antes</t>
  </si>
  <si>
    <t>Coordinador de recursos físicos y adquisciones</t>
  </si>
  <si>
    <t>Adquisición y traslado de insumos para aseo y desinfección; Adquisición de bienes, servicios u obras; Adquisición y traslado de material administrativo; Desplazamientos en vehículos</t>
  </si>
  <si>
    <t>Comunidad</t>
  </si>
  <si>
    <t>Propia y externa</t>
  </si>
  <si>
    <t>x</t>
  </si>
  <si>
    <t>Desarrollo de actividades de oficina o rutinarias</t>
  </si>
  <si>
    <t>Fauna y flora</t>
  </si>
  <si>
    <t>Uso de aparatos electronicos</t>
  </si>
  <si>
    <t>Suelo y Agua</t>
  </si>
  <si>
    <t>Uso de unidades sanitarias</t>
  </si>
  <si>
    <t>Desarrollo de actividades rutinarias (almorzar, hidratación, refrigerios)</t>
  </si>
  <si>
    <t>Desarrollo de actividades de promoción socioeconómico; Desarrollo humano; Actividades de salud; Actividades de Recreación y deportes; Actividades cultural, artístico, Clima;</t>
  </si>
  <si>
    <t>Uso de cafetería</t>
  </si>
  <si>
    <t>Uso de vehículos</t>
  </si>
  <si>
    <t>Contaminación de recursos naturales</t>
  </si>
  <si>
    <t>Aseo y limpieza de las instalaciones</t>
  </si>
  <si>
    <t>Servicio de Mantenimiento de Aparatos Electrónicos y eléctricos</t>
  </si>
  <si>
    <t>Uso de planta eléctrica de emergencia( Lo maneja Administración del Edificio)</t>
  </si>
  <si>
    <t>Mantenimiento de Infraestructura</t>
  </si>
  <si>
    <t>Fumigación y control de plagas</t>
  </si>
  <si>
    <t>Cambio de Luminarias</t>
  </si>
  <si>
    <t>Generación de residuos organicos</t>
  </si>
  <si>
    <t>Generación de Residuos RCD</t>
  </si>
  <si>
    <t>Contaminación visual</t>
  </si>
  <si>
    <t>Durante</t>
  </si>
  <si>
    <t>Baja de equipos y bienes</t>
  </si>
  <si>
    <t>Recolección y transporte interno de residuos no aprovechables</t>
  </si>
  <si>
    <t>Recolección y transporte interno de residuos Aprovechables</t>
  </si>
  <si>
    <t>Progama de ahorro y uso adecuado de agua</t>
  </si>
  <si>
    <t>Progama de mantenimiento de infraestructura</t>
  </si>
  <si>
    <t>Programa de ahorro y uso adecuado de papel</t>
  </si>
  <si>
    <t>Calculo de la huella de carbono, actividades de reforestación</t>
  </si>
  <si>
    <t>Programa de gestión de residuos solidos</t>
  </si>
  <si>
    <t>Programa de ahorro y uso adecuado de energía</t>
  </si>
  <si>
    <t>Programa de ahorro y uso adecuado de agua</t>
  </si>
  <si>
    <t>Programa</t>
  </si>
  <si>
    <t>Programa de mantenimiento de vehículos y revisión técnomecanica, Calculo de la huella de carbono, actividades de reforestación</t>
  </si>
  <si>
    <t xml:space="preserve">Programa de mantenimiento de vehículos, cálculo de la huella de carbono   </t>
  </si>
  <si>
    <t>Procedimiento de bajas</t>
  </si>
  <si>
    <t>Despues</t>
  </si>
  <si>
    <r>
      <t xml:space="preserve">NOTAS IMPORTANTES:
</t>
    </r>
    <r>
      <rPr>
        <sz val="11"/>
        <color theme="1"/>
        <rFont val="Verdana"/>
        <family val="2"/>
      </rPr>
      <t>1. Fuente. Para el componente evaluación de la importancia del impacto ambiental se emplearon los criterios de la Guía Técnica para la Identificación de Aspectos e Impactos Ambientales. PLE-GU-01 Versión 3. IDIGER.</t>
    </r>
  </si>
  <si>
    <r>
      <t>CONDICION DE OPERACIÓN</t>
    </r>
    <r>
      <rPr>
        <sz val="10"/>
        <rFont val="Verdana"/>
        <family val="2"/>
      </rPr>
      <t xml:space="preserve">
(Anormal - Normal - Emergencia))</t>
    </r>
  </si>
  <si>
    <r>
      <t>ORIGEN DE LA ACTIVIDAD</t>
    </r>
    <r>
      <rPr>
        <sz val="10"/>
        <rFont val="Verdana"/>
        <family val="2"/>
      </rPr>
      <t xml:space="preserve">
(Propia - Externa)</t>
    </r>
  </si>
  <si>
    <r>
      <t>ACIONES</t>
    </r>
    <r>
      <rPr>
        <sz val="10"/>
        <rFont val="Verdana"/>
        <family val="2"/>
      </rPr>
      <t xml:space="preserve">
(Programa, proyecto)</t>
    </r>
  </si>
  <si>
    <r>
      <t>ASPECTO</t>
    </r>
    <r>
      <rPr>
        <sz val="10"/>
        <rFont val="Verdana"/>
        <family val="2"/>
      </rPr>
      <t xml:space="preserve">
(Causa)</t>
    </r>
  </si>
  <si>
    <r>
      <t>IMPACTO</t>
    </r>
    <r>
      <rPr>
        <sz val="10"/>
        <rFont val="Verdana"/>
        <family val="2"/>
      </rPr>
      <t xml:space="preserve">
(Efecto)</t>
    </r>
  </si>
  <si>
    <t>no se identifican fuentes que generen contaminación visual desde el ámbito operativo o funcional de la entidad, ni se afectan paisajes urbanos o naturales. Asimismo, la señalización y los elementos visuales institucionales están diseñados conforme a las normas de comunicación visual interna y externa.</t>
  </si>
  <si>
    <t>Las actividades propias de la Superintendencia de Vigilancia y Seguridad Privada se desarrollan en ambientes administrativos sin el uso de maquinaria pesada, herramientas industriales ni procesos que generen niveles significativos de ruido o vibración.
Por esta razón, no se identifican fuentes que representen contaminación por ruido o vibraciones, y los niveles sonoros se mantienen dentro de los rangos normales para espacios de oficina.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</si>
</sst>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Arial"/>
      <scheme val="minor"/>
    </font>
    <font>
      <sz val="11"/>
      <color theme="1"/>
      <name val="Arial"/>
      <family val="2"/>
      <scheme val="minor"/>
    </font>
    <font>
      <b/>
      <sz val="11"/>
      <color theme="0"/>
      <name val="Arial"/>
      <family val="2"/>
      <scheme val="minor"/>
    </font>
    <font>
      <b/>
      <sz val="10"/>
      <color theme="0"/>
      <name val="Arial Narrow"/>
      <family val="2"/>
    </font>
    <font>
      <sz val="11"/>
      <color theme="1"/>
      <name val="Arial Narrow"/>
      <family val="2"/>
    </font>
    <font>
      <b/>
      <sz val="11"/>
      <color theme="0"/>
      <name val="Arial Narrow"/>
      <family val="2"/>
    </font>
    <font>
      <sz val="14"/>
      <color theme="1"/>
      <name val="Arial Narrow"/>
      <family val="2"/>
    </font>
    <font>
      <sz val="11"/>
      <name val="Arial Narrow"/>
      <family val="2"/>
    </font>
    <font>
      <sz val="10"/>
      <name val="Arial"/>
      <family val="2"/>
    </font>
    <font>
      <sz val="10"/>
      <name val="Arial Narrow"/>
      <family val="2"/>
    </font>
    <font>
      <b/>
      <sz val="12"/>
      <color theme="0"/>
      <name val="Arial Narrow"/>
      <family val="2"/>
    </font>
    <font>
      <sz val="10"/>
      <color theme="1"/>
      <name val="Arial"/>
      <family val="2"/>
    </font>
    <font>
      <sz val="12"/>
      <color theme="1"/>
      <name val="Arial Narrow"/>
      <family val="2"/>
    </font>
    <font>
      <b/>
      <sz val="11"/>
      <color theme="1"/>
      <name val="Arial"/>
      <family val="2"/>
      <scheme val="minor"/>
    </font>
    <font>
      <b/>
      <sz val="12"/>
      <color theme="1"/>
      <name val="Arial Narrow"/>
      <family val="2"/>
    </font>
    <font>
      <sz val="12"/>
      <color theme="1"/>
      <name val="Arial"/>
      <family val="2"/>
      <scheme val="minor"/>
    </font>
    <font>
      <sz val="12"/>
      <name val="Arial Narrow"/>
      <family val="2"/>
    </font>
    <font>
      <sz val="14"/>
      <color rgb="FF000000"/>
      <name val="Arial Narrow"/>
      <family val="2"/>
    </font>
    <font>
      <b/>
      <sz val="8"/>
      <color theme="0"/>
      <name val="Arial Narrow"/>
      <family val="2"/>
    </font>
    <font>
      <b/>
      <sz val="12"/>
      <name val="Arial Narrow"/>
      <family val="2"/>
    </font>
    <font>
      <sz val="11"/>
      <color theme="4"/>
      <name val="Arial"/>
      <family val="2"/>
      <scheme val="minor"/>
    </font>
    <font>
      <sz val="10"/>
      <color theme="1"/>
      <name val="Monserrat"/>
    </font>
    <font>
      <b/>
      <sz val="10"/>
      <color theme="1"/>
      <name val="Monserrat"/>
    </font>
    <font>
      <sz val="10"/>
      <name val="Verdana"/>
      <family val="2"/>
    </font>
    <font>
      <sz val="10"/>
      <color theme="1"/>
      <name val="Verdana"/>
      <family val="2"/>
    </font>
    <font>
      <b/>
      <sz val="10"/>
      <color theme="1"/>
      <name val="Verdana"/>
      <family val="2"/>
    </font>
    <font>
      <sz val="9"/>
      <color theme="1"/>
      <name val="Verdana"/>
      <family val="2"/>
    </font>
    <font>
      <b/>
      <sz val="10"/>
      <name val="Verdana"/>
      <family val="2"/>
    </font>
    <font>
      <sz val="11"/>
      <color theme="1"/>
      <name val="Verdana"/>
      <family val="2"/>
    </font>
    <font>
      <b/>
      <sz val="11"/>
      <color theme="1"/>
      <name val="Verdana"/>
      <family val="2"/>
    </font>
    <font>
      <sz val="11"/>
      <name val="Verdana"/>
      <family val="2"/>
    </font>
    <font>
      <sz val="8"/>
      <color theme="1"/>
      <name val="Verdana"/>
      <family val="2"/>
    </font>
  </fonts>
  <fills count="14">
    <fill>
      <patternFill patternType="none"/>
    </fill>
    <fill>
      <patternFill patternType="gray125"/>
    </fill>
    <fill>
      <patternFill patternType="solid">
        <fgColor rgb="FFFFC000"/>
        <bgColor rgb="FFFFC000"/>
      </patternFill>
    </fill>
    <fill>
      <patternFill patternType="solid">
        <fgColor theme="9" tint="-0.249977111117893"/>
        <bgColor indexed="64"/>
      </patternFill>
    </fill>
    <fill>
      <patternFill patternType="solid">
        <fgColor rgb="FF00B050"/>
        <bgColor rgb="FFE1FF8B"/>
      </patternFill>
    </fill>
    <fill>
      <patternFill patternType="solid">
        <fgColor rgb="FF00B050"/>
        <bgColor rgb="FF97FFFF"/>
      </patternFill>
    </fill>
    <fill>
      <patternFill patternType="solid">
        <fgColor rgb="FF00B050"/>
        <bgColor rgb="FFFFFF99"/>
      </patternFill>
    </fill>
    <fill>
      <patternFill patternType="solid">
        <fgColor theme="9" tint="0.39997558519241921"/>
        <bgColor rgb="FFBDBDFF"/>
      </patternFill>
    </fill>
    <fill>
      <patternFill patternType="solid">
        <fgColor theme="9"/>
        <bgColor rgb="FFBDBDFF"/>
      </patternFill>
    </fill>
    <fill>
      <patternFill patternType="solid">
        <fgColor theme="3" tint="0.79998168889431442"/>
        <bgColor indexed="64"/>
      </patternFill>
    </fill>
    <fill>
      <patternFill patternType="solid">
        <fgColor rgb="FF6699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rgb="FFA7C4FF"/>
      </patternFill>
    </fill>
  </fills>
  <borders count="39">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top/>
      <bottom/>
      <diagonal/>
    </border>
    <border>
      <left style="medium">
        <color indexed="64"/>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theme="1"/>
      </right>
      <top/>
      <bottom/>
      <diagonal/>
    </border>
    <border>
      <left style="thin">
        <color theme="1"/>
      </left>
      <right style="thin">
        <color theme="1"/>
      </right>
      <top/>
      <bottom/>
      <diagonal/>
    </border>
    <border>
      <left style="thin">
        <color rgb="FF000000"/>
      </left>
      <right/>
      <top/>
      <bottom style="thin">
        <color indexed="64"/>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8" fillId="0" borderId="1"/>
  </cellStyleXfs>
  <cellXfs count="210">
    <xf numFmtId="0" fontId="0" fillId="0" borderId="0" xfId="0"/>
    <xf numFmtId="0" fontId="0" fillId="0" borderId="2" xfId="0" applyBorder="1"/>
    <xf numFmtId="0" fontId="4" fillId="0" borderId="2" xfId="0" applyFont="1" applyBorder="1"/>
    <xf numFmtId="0" fontId="4" fillId="0" borderId="2" xfId="0" applyFont="1" applyBorder="1" applyAlignment="1">
      <alignment wrapText="1"/>
    </xf>
    <xf numFmtId="0" fontId="4" fillId="0" borderId="0" xfId="0" applyFont="1"/>
    <xf numFmtId="0" fontId="4" fillId="0" borderId="2" xfId="0" applyFont="1" applyBorder="1" applyAlignment="1">
      <alignment vertical="center" wrapText="1"/>
    </xf>
    <xf numFmtId="0" fontId="4" fillId="0" borderId="2" xfId="0" applyFont="1" applyBorder="1" applyAlignment="1">
      <alignment vertical="center"/>
    </xf>
    <xf numFmtId="0" fontId="0" fillId="0" borderId="1" xfId="0" applyBorder="1"/>
    <xf numFmtId="0" fontId="5" fillId="3" borderId="8" xfId="0" applyFont="1" applyFill="1" applyBorder="1" applyAlignment="1">
      <alignment horizontal="center" vertical="center"/>
    </xf>
    <xf numFmtId="0" fontId="2" fillId="3" borderId="8" xfId="0" applyFont="1" applyFill="1" applyBorder="1" applyAlignment="1">
      <alignment horizontal="center"/>
    </xf>
    <xf numFmtId="0" fontId="4" fillId="0" borderId="8" xfId="0" applyFont="1" applyBorder="1" applyAlignment="1">
      <alignment vertical="center"/>
    </xf>
    <xf numFmtId="0" fontId="4" fillId="0" borderId="9" xfId="0" applyFont="1" applyBorder="1" applyAlignment="1">
      <alignment vertical="center"/>
    </xf>
    <xf numFmtId="0" fontId="5" fillId="3" borderId="2" xfId="0" applyFont="1" applyFill="1" applyBorder="1" applyAlignment="1">
      <alignment horizontal="center"/>
    </xf>
    <xf numFmtId="0" fontId="1" fillId="0" borderId="0" xfId="0" applyFont="1"/>
    <xf numFmtId="0" fontId="4" fillId="0" borderId="1" xfId="0" applyFont="1" applyBorder="1" applyAlignment="1">
      <alignment vertical="center"/>
    </xf>
    <xf numFmtId="0" fontId="5" fillId="3" borderId="2" xfId="0" applyFont="1" applyFill="1" applyBorder="1" applyAlignment="1">
      <alignment horizontal="center" vertical="center"/>
    </xf>
    <xf numFmtId="0" fontId="1" fillId="0" borderId="6" xfId="0" applyFont="1" applyBorder="1"/>
    <xf numFmtId="0" fontId="12" fillId="0" borderId="2" xfId="0" applyFont="1" applyBorder="1" applyAlignment="1">
      <alignment wrapText="1"/>
    </xf>
    <xf numFmtId="0" fontId="12" fillId="0" borderId="2" xfId="0" applyFont="1" applyBorder="1" applyAlignment="1">
      <alignment vertical="center" wrapText="1"/>
    </xf>
    <xf numFmtId="0" fontId="12" fillId="0" borderId="2" xfId="0" applyFont="1" applyBorder="1" applyAlignment="1">
      <alignment vertical="top" wrapText="1"/>
    </xf>
    <xf numFmtId="0" fontId="15" fillId="0" borderId="2" xfId="0" applyFont="1" applyBorder="1"/>
    <xf numFmtId="0" fontId="12" fillId="0" borderId="2" xfId="0" applyFont="1" applyBorder="1" applyAlignment="1">
      <alignment horizontal="left" vertical="center" wrapText="1"/>
    </xf>
    <xf numFmtId="0" fontId="17" fillId="0" borderId="1" xfId="0" applyFont="1" applyBorder="1" applyAlignment="1">
      <alignment horizontal="left" vertical="center" wrapText="1" readingOrder="1"/>
    </xf>
    <xf numFmtId="0" fontId="6" fillId="0" borderId="1" xfId="0" applyFont="1" applyBorder="1" applyAlignment="1">
      <alignment horizontal="left" vertical="center" wrapText="1"/>
    </xf>
    <xf numFmtId="0" fontId="6" fillId="0" borderId="1" xfId="0" applyFont="1" applyBorder="1"/>
    <xf numFmtId="0" fontId="13" fillId="0" borderId="0" xfId="0" applyFont="1"/>
    <xf numFmtId="0" fontId="4" fillId="0" borderId="2" xfId="0" applyFont="1" applyBorder="1" applyAlignment="1">
      <alignment horizontal="left" vertical="center"/>
    </xf>
    <xf numFmtId="0" fontId="7" fillId="0" borderId="8" xfId="0" applyFont="1" applyBorder="1" applyAlignment="1">
      <alignment vertical="center" wrapText="1"/>
    </xf>
    <xf numFmtId="0" fontId="20" fillId="0" borderId="0" xfId="0" applyFont="1"/>
    <xf numFmtId="0" fontId="21" fillId="0" borderId="35" xfId="0" applyFont="1" applyBorder="1" applyAlignment="1">
      <alignment horizontal="left" vertical="center" wrapText="1"/>
    </xf>
    <xf numFmtId="0" fontId="21" fillId="0" borderId="8" xfId="0" applyFont="1" applyBorder="1" applyAlignment="1">
      <alignment horizontal="left" vertical="center" wrapText="1"/>
    </xf>
    <xf numFmtId="0" fontId="7" fillId="0" borderId="35" xfId="0" applyFont="1" applyBorder="1" applyAlignment="1">
      <alignment vertical="center" wrapText="1"/>
    </xf>
    <xf numFmtId="0" fontId="9" fillId="0" borderId="35" xfId="0" applyFont="1" applyBorder="1" applyAlignment="1">
      <alignment horizontal="justify" vertical="center"/>
    </xf>
    <xf numFmtId="0" fontId="21" fillId="0" borderId="5"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2" fillId="0" borderId="8" xfId="0" applyFont="1" applyBorder="1" applyAlignment="1">
      <alignment horizontal="left" vertical="center" wrapText="1"/>
    </xf>
    <xf numFmtId="0" fontId="23" fillId="0" borderId="26"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6" xfId="0" applyFont="1" applyBorder="1" applyAlignment="1">
      <alignment horizontal="center" vertical="center"/>
    </xf>
    <xf numFmtId="0" fontId="24" fillId="4" borderId="6" xfId="0" applyFont="1" applyFill="1" applyBorder="1" applyAlignment="1">
      <alignment horizontal="center" vertical="center"/>
    </xf>
    <xf numFmtId="0" fontId="24" fillId="5" borderId="6" xfId="0" applyFont="1" applyFill="1" applyBorder="1" applyAlignment="1">
      <alignment horizontal="center" vertical="center"/>
    </xf>
    <xf numFmtId="0" fontId="24" fillId="6" borderId="6" xfId="0" applyFont="1" applyFill="1" applyBorder="1" applyAlignment="1">
      <alignment horizontal="center" vertical="center"/>
    </xf>
    <xf numFmtId="0" fontId="25" fillId="8" borderId="6" xfId="0" applyFont="1" applyFill="1" applyBorder="1" applyAlignment="1">
      <alignment horizontal="center" vertical="center"/>
    </xf>
    <xf numFmtId="0" fontId="26"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3" fillId="0" borderId="6" xfId="1" applyFont="1" applyBorder="1" applyAlignment="1">
      <alignment horizontal="center" vertical="center"/>
    </xf>
    <xf numFmtId="0" fontId="23" fillId="9" borderId="6" xfId="1" applyFont="1" applyFill="1" applyBorder="1" applyAlignment="1">
      <alignment horizontal="center" vertical="center" wrapText="1"/>
    </xf>
    <xf numFmtId="0" fontId="24" fillId="0" borderId="38" xfId="0" applyFont="1" applyBorder="1" applyAlignment="1">
      <alignment horizontal="center" vertical="center" wrapText="1"/>
    </xf>
    <xf numFmtId="0" fontId="27" fillId="0" borderId="0" xfId="0" applyFont="1"/>
    <xf numFmtId="0" fontId="23" fillId="0" borderId="2" xfId="0" applyFont="1" applyBorder="1" applyAlignment="1">
      <alignment horizontal="center" vertical="center" wrapText="1"/>
    </xf>
    <xf numFmtId="0" fontId="24" fillId="4" borderId="2" xfId="0" applyFont="1" applyFill="1" applyBorder="1" applyAlignment="1">
      <alignment horizontal="center" vertical="center"/>
    </xf>
    <xf numFmtId="0" fontId="24" fillId="0" borderId="2" xfId="0" applyFont="1" applyBorder="1" applyAlignment="1">
      <alignment horizontal="center" vertical="center"/>
    </xf>
    <xf numFmtId="0" fontId="24" fillId="5" borderId="2" xfId="0" applyFont="1" applyFill="1" applyBorder="1" applyAlignment="1">
      <alignment horizontal="center" vertical="center"/>
    </xf>
    <xf numFmtId="0" fontId="24" fillId="6" borderId="2" xfId="0" applyFont="1" applyFill="1" applyBorder="1" applyAlignment="1">
      <alignment horizontal="center" vertical="center"/>
    </xf>
    <xf numFmtId="0" fontId="24" fillId="0" borderId="2" xfId="0" applyFont="1" applyBorder="1" applyAlignment="1">
      <alignment horizontal="center" vertical="center" wrapText="1"/>
    </xf>
    <xf numFmtId="0" fontId="23" fillId="0" borderId="2" xfId="1" applyFont="1" applyBorder="1" applyAlignment="1">
      <alignment horizontal="center" vertical="center"/>
    </xf>
    <xf numFmtId="0" fontId="23" fillId="9" borderId="2" xfId="1" applyFont="1" applyFill="1" applyBorder="1" applyAlignment="1">
      <alignment horizontal="center" vertical="center" wrapText="1"/>
    </xf>
    <xf numFmtId="0" fontId="23"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25" fillId="8" borderId="2" xfId="0" applyFont="1" applyFill="1" applyBorder="1" applyAlignment="1">
      <alignment horizontal="center" vertical="center"/>
    </xf>
    <xf numFmtId="0" fontId="28" fillId="0" borderId="0" xfId="0" applyFont="1"/>
    <xf numFmtId="0" fontId="25" fillId="7" borderId="2" xfId="0" applyFont="1" applyFill="1" applyBorder="1" applyAlignment="1">
      <alignment horizontal="center" vertical="center"/>
    </xf>
    <xf numFmtId="0" fontId="23" fillId="0" borderId="24" xfId="0" applyFont="1" applyBorder="1" applyAlignment="1">
      <alignment horizontal="center" vertical="center" wrapText="1"/>
    </xf>
    <xf numFmtId="0" fontId="24" fillId="0" borderId="26" xfId="0" applyFont="1" applyBorder="1" applyAlignment="1">
      <alignment horizontal="center" vertical="center"/>
    </xf>
    <xf numFmtId="0" fontId="24" fillId="4" borderId="24" xfId="0" applyFont="1" applyFill="1" applyBorder="1" applyAlignment="1">
      <alignment horizontal="center" vertical="center"/>
    </xf>
    <xf numFmtId="0" fontId="24" fillId="0" borderId="24" xfId="0" applyFont="1" applyBorder="1" applyAlignment="1">
      <alignment horizontal="center" vertical="center"/>
    </xf>
    <xf numFmtId="0" fontId="24" fillId="5" borderId="24" xfId="0" applyFont="1" applyFill="1" applyBorder="1" applyAlignment="1">
      <alignment horizontal="center" vertical="center"/>
    </xf>
    <xf numFmtId="0" fontId="24" fillId="6" borderId="24" xfId="0" applyFont="1" applyFill="1" applyBorder="1" applyAlignment="1">
      <alignment horizontal="center" vertical="center"/>
    </xf>
    <xf numFmtId="0" fontId="25" fillId="7" borderId="24" xfId="0" applyFont="1" applyFill="1" applyBorder="1" applyAlignment="1">
      <alignment horizontal="center" vertical="center"/>
    </xf>
    <xf numFmtId="0" fontId="26" fillId="0" borderId="26" xfId="0" applyFont="1" applyBorder="1" applyAlignment="1">
      <alignment horizontal="center" vertical="center" wrapText="1"/>
    </xf>
    <xf numFmtId="0" fontId="24" fillId="0" borderId="24" xfId="0" applyFont="1" applyBorder="1" applyAlignment="1">
      <alignment horizontal="center" vertical="center" wrapText="1"/>
    </xf>
    <xf numFmtId="0" fontId="23" fillId="0" borderId="24" xfId="1" applyFont="1" applyBorder="1" applyAlignment="1">
      <alignment horizontal="center" vertical="center"/>
    </xf>
    <xf numFmtId="0" fontId="23" fillId="9" borderId="24" xfId="1" applyFont="1" applyFill="1" applyBorder="1" applyAlignment="1">
      <alignment horizontal="center" vertical="center" wrapText="1"/>
    </xf>
    <xf numFmtId="0" fontId="24" fillId="0" borderId="37" xfId="0" applyFont="1" applyBorder="1" applyAlignment="1">
      <alignment horizontal="center" vertical="center" wrapText="1"/>
    </xf>
    <xf numFmtId="0" fontId="23" fillId="0" borderId="15" xfId="0" applyFont="1" applyBorder="1" applyAlignment="1">
      <alignment horizontal="center" vertical="center" wrapText="1"/>
    </xf>
    <xf numFmtId="0" fontId="24" fillId="0" borderId="15" xfId="0" applyFont="1" applyBorder="1" applyAlignment="1">
      <alignment horizontal="center" vertical="center"/>
    </xf>
    <xf numFmtId="0" fontId="24" fillId="4" borderId="15" xfId="0" applyFont="1" applyFill="1" applyBorder="1" applyAlignment="1">
      <alignment horizontal="center" vertical="center"/>
    </xf>
    <xf numFmtId="0" fontId="24" fillId="5" borderId="15" xfId="0" applyFont="1" applyFill="1" applyBorder="1" applyAlignment="1">
      <alignment horizontal="center" vertical="center"/>
    </xf>
    <xf numFmtId="0" fontId="24" fillId="6" borderId="15" xfId="0" applyFont="1" applyFill="1" applyBorder="1" applyAlignment="1">
      <alignment horizontal="center" vertical="center"/>
    </xf>
    <xf numFmtId="0" fontId="25" fillId="7" borderId="15" xfId="0" applyFont="1" applyFill="1" applyBorder="1" applyAlignment="1">
      <alignment horizontal="center" vertical="center"/>
    </xf>
    <xf numFmtId="0" fontId="26"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3" fillId="0" borderId="15" xfId="1" applyFont="1" applyBorder="1" applyAlignment="1">
      <alignment horizontal="center" vertical="center"/>
    </xf>
    <xf numFmtId="0" fontId="23" fillId="9" borderId="15" xfId="1" applyFont="1" applyFill="1" applyBorder="1" applyAlignment="1">
      <alignment horizontal="center" vertical="center" wrapText="1"/>
    </xf>
    <xf numFmtId="0" fontId="24" fillId="0" borderId="1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4"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12" xfId="0" applyFont="1" applyBorder="1" applyAlignment="1">
      <alignment horizontal="center" vertical="center"/>
    </xf>
    <xf numFmtId="0" fontId="24" fillId="4" borderId="12" xfId="0" applyFont="1" applyFill="1" applyBorder="1" applyAlignment="1">
      <alignment horizontal="center" vertical="center"/>
    </xf>
    <xf numFmtId="0" fontId="24" fillId="5" borderId="12" xfId="0" applyFont="1" applyFill="1" applyBorder="1" applyAlignment="1">
      <alignment horizontal="center" vertical="center"/>
    </xf>
    <xf numFmtId="0" fontId="24" fillId="6" borderId="12" xfId="0" applyFont="1" applyFill="1" applyBorder="1" applyAlignment="1">
      <alignment horizontal="center" vertical="center"/>
    </xf>
    <xf numFmtId="0" fontId="25" fillId="7" borderId="12" xfId="0" applyFont="1" applyFill="1" applyBorder="1" applyAlignment="1">
      <alignment horizontal="center" vertical="center"/>
    </xf>
    <xf numFmtId="0" fontId="26" fillId="0" borderId="12" xfId="0" applyFont="1" applyBorder="1" applyAlignment="1">
      <alignment horizontal="center" vertical="center" wrapText="1"/>
    </xf>
    <xf numFmtId="0" fontId="24" fillId="0" borderId="12" xfId="0" applyFont="1" applyBorder="1" applyAlignment="1">
      <alignment horizontal="center" vertical="center" wrapText="1"/>
    </xf>
    <xf numFmtId="0" fontId="23" fillId="0" borderId="12" xfId="1" applyFont="1" applyBorder="1" applyAlignment="1">
      <alignment horizontal="center" vertical="center"/>
    </xf>
    <xf numFmtId="0" fontId="23" fillId="9" borderId="12" xfId="1" applyFont="1" applyFill="1" applyBorder="1" applyAlignment="1">
      <alignment horizontal="center" vertical="center" wrapText="1"/>
    </xf>
    <xf numFmtId="0" fontId="24" fillId="0" borderId="13" xfId="0" applyFont="1" applyBorder="1" applyAlignment="1">
      <alignment horizontal="center" vertical="center" wrapText="1"/>
    </xf>
    <xf numFmtId="0" fontId="28" fillId="0" borderId="1" xfId="0" applyFont="1" applyBorder="1"/>
    <xf numFmtId="0" fontId="28" fillId="0" borderId="1" xfId="0" applyFont="1" applyBorder="1" applyAlignment="1">
      <alignment horizontal="center" vertical="center"/>
    </xf>
    <xf numFmtId="0" fontId="31" fillId="0" borderId="0" xfId="0" applyFont="1"/>
    <xf numFmtId="0" fontId="28" fillId="0" borderId="0" xfId="0" applyFont="1" applyAlignment="1">
      <alignment horizontal="center"/>
    </xf>
    <xf numFmtId="0" fontId="28" fillId="0" borderId="0" xfId="0" applyFont="1" applyAlignment="1">
      <alignment horizontal="center" vertical="center"/>
    </xf>
    <xf numFmtId="0" fontId="24" fillId="0" borderId="1" xfId="0" applyFont="1" applyBorder="1" applyAlignment="1">
      <alignment horizontal="center" vertical="center"/>
    </xf>
    <xf numFmtId="0" fontId="27" fillId="11" borderId="12" xfId="0" applyFont="1" applyFill="1" applyBorder="1" applyAlignment="1">
      <alignment horizontal="center" vertical="center" wrapText="1"/>
    </xf>
    <xf numFmtId="0" fontId="23" fillId="11" borderId="12" xfId="0" applyFont="1" applyFill="1" applyBorder="1" applyAlignment="1">
      <alignment horizontal="center" vertical="center" textRotation="90"/>
    </xf>
    <xf numFmtId="0" fontId="23" fillId="11" borderId="12" xfId="0" applyFont="1" applyFill="1" applyBorder="1" applyAlignment="1">
      <alignment horizontal="center" vertical="center" textRotation="90" wrapText="1"/>
    </xf>
    <xf numFmtId="0" fontId="23" fillId="11" borderId="12" xfId="0" applyFont="1" applyFill="1" applyBorder="1" applyAlignment="1">
      <alignment horizontal="center" textRotation="90" wrapText="1"/>
    </xf>
    <xf numFmtId="0" fontId="24" fillId="0" borderId="1" xfId="0" applyFont="1" applyBorder="1" applyAlignment="1">
      <alignment horizontal="center" vertical="center" wrapText="1"/>
    </xf>
    <xf numFmtId="0" fontId="5" fillId="12" borderId="0" xfId="0" applyFont="1" applyFill="1" applyAlignment="1">
      <alignment horizontal="center"/>
    </xf>
    <xf numFmtId="0" fontId="5" fillId="12" borderId="2" xfId="0" applyFont="1" applyFill="1" applyBorder="1" applyAlignment="1">
      <alignment horizontal="center"/>
    </xf>
    <xf numFmtId="0" fontId="10" fillId="12" borderId="2" xfId="0" applyFont="1" applyFill="1" applyBorder="1" applyAlignment="1">
      <alignment horizontal="center" wrapText="1"/>
    </xf>
    <xf numFmtId="0" fontId="18" fillId="12" borderId="2" xfId="0" applyFont="1" applyFill="1" applyBorder="1" applyAlignment="1">
      <alignment vertical="center" textRotation="255" wrapText="1"/>
    </xf>
    <xf numFmtId="0" fontId="5" fillId="12" borderId="8" xfId="0" applyFont="1" applyFill="1" applyBorder="1" applyAlignment="1">
      <alignment horizontal="center" vertical="center"/>
    </xf>
    <xf numFmtId="0" fontId="24" fillId="0" borderId="14"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 xfId="0" applyFont="1" applyBorder="1" applyAlignment="1">
      <alignment horizontal="center" vertical="center" wrapText="1"/>
    </xf>
    <xf numFmtId="0" fontId="29" fillId="2" borderId="6" xfId="0" applyFont="1" applyFill="1" applyBorder="1" applyAlignment="1">
      <alignment horizontal="left" vertical="center" wrapText="1"/>
    </xf>
    <xf numFmtId="0" fontId="30" fillId="0" borderId="6" xfId="0" applyFont="1" applyBorder="1"/>
    <xf numFmtId="0" fontId="30" fillId="0" borderId="4" xfId="0" applyFont="1" applyBorder="1"/>
    <xf numFmtId="0" fontId="27" fillId="11" borderId="2" xfId="0" applyFont="1" applyFill="1" applyBorder="1" applyAlignment="1">
      <alignment horizontal="center" vertical="center" wrapText="1"/>
    </xf>
    <xf numFmtId="0" fontId="27" fillId="11" borderId="12" xfId="0" applyFont="1" applyFill="1" applyBorder="1" applyAlignment="1">
      <alignment horizontal="center" vertical="center" wrapText="1"/>
    </xf>
    <xf numFmtId="0" fontId="27" fillId="11" borderId="2" xfId="0" applyFont="1" applyFill="1" applyBorder="1" applyAlignment="1">
      <alignment wrapText="1"/>
    </xf>
    <xf numFmtId="0" fontId="27" fillId="11" borderId="2" xfId="0" applyFont="1" applyFill="1" applyBorder="1"/>
    <xf numFmtId="0" fontId="27" fillId="11" borderId="2" xfId="0" applyFont="1" applyFill="1" applyBorder="1" applyAlignment="1">
      <alignment horizontal="center" vertical="center" textRotation="90" wrapText="1"/>
    </xf>
    <xf numFmtId="0" fontId="27" fillId="11" borderId="12" xfId="0" applyFont="1" applyFill="1" applyBorder="1"/>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8" xfId="0" applyFont="1" applyBorder="1" applyAlignment="1">
      <alignment horizontal="center" vertical="center" wrapText="1"/>
    </xf>
    <xf numFmtId="0" fontId="27" fillId="11" borderId="14"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5" xfId="0" applyFont="1" applyFill="1" applyBorder="1" applyAlignment="1">
      <alignment horizontal="center" vertical="center"/>
    </xf>
    <xf numFmtId="0" fontId="27" fillId="11" borderId="15" xfId="0" applyFont="1" applyFill="1" applyBorder="1"/>
    <xf numFmtId="0" fontId="27" fillId="11" borderId="15" xfId="0" applyFont="1" applyFill="1" applyBorder="1" applyAlignment="1">
      <alignment horizontal="center"/>
    </xf>
    <xf numFmtId="0" fontId="27" fillId="11" borderId="16" xfId="0" applyFont="1" applyFill="1" applyBorder="1" applyAlignment="1">
      <alignment horizontal="center" vertical="center"/>
    </xf>
    <xf numFmtId="0" fontId="27" fillId="11" borderId="2" xfId="0" applyFont="1" applyFill="1" applyBorder="1" applyAlignment="1">
      <alignment horizontal="center" vertical="center"/>
    </xf>
    <xf numFmtId="0" fontId="27" fillId="11" borderId="11" xfId="0" applyFont="1" applyFill="1" applyBorder="1" applyAlignment="1">
      <alignment horizontal="center" vertical="center" wrapText="1"/>
    </xf>
    <xf numFmtId="0" fontId="27" fillId="11" borderId="13" xfId="0" applyFont="1" applyFill="1" applyBorder="1" applyAlignment="1">
      <alignment horizontal="center"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6" fillId="0" borderId="25"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 xfId="0" applyFont="1" applyBorder="1" applyAlignment="1">
      <alignment horizontal="left" vertical="top" wrapText="1"/>
    </xf>
    <xf numFmtId="0" fontId="16" fillId="0" borderId="10" xfId="0" applyFont="1" applyBorder="1" applyAlignment="1">
      <alignment horizontal="left" vertical="top" wrapText="1"/>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12" borderId="27" xfId="0" applyFont="1" applyFill="1" applyBorder="1" applyAlignment="1">
      <alignment horizontal="center" vertical="center" wrapText="1"/>
    </xf>
    <xf numFmtId="0" fontId="5" fillId="12" borderId="33"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12" fillId="0" borderId="25"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0" fillId="12" borderId="22"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4" fillId="0" borderId="4" xfId="0" applyFont="1" applyBorder="1" applyAlignment="1">
      <alignment horizontal="center" wrapText="1"/>
    </xf>
    <xf numFmtId="0" fontId="14" fillId="0" borderId="3" xfId="0" applyFont="1" applyBorder="1" applyAlignment="1">
      <alignment horizontal="center" wrapText="1"/>
    </xf>
    <xf numFmtId="0" fontId="15" fillId="11" borderId="2" xfId="0" applyFont="1" applyFill="1" applyBorder="1" applyAlignment="1">
      <alignment horizontal="left" vertical="center" wrapText="1"/>
    </xf>
    <xf numFmtId="0" fontId="15" fillId="11" borderId="2" xfId="0" applyFont="1" applyFill="1" applyBorder="1" applyAlignment="1">
      <alignment horizontal="left" vertical="center"/>
    </xf>
    <xf numFmtId="0" fontId="10" fillId="12" borderId="24" xfId="0" applyFont="1" applyFill="1" applyBorder="1" applyAlignment="1">
      <alignment horizontal="center" vertical="center" wrapText="1"/>
    </xf>
    <xf numFmtId="0" fontId="10" fillId="12" borderId="26"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23"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vertical="center" wrapText="1"/>
    </xf>
    <xf numFmtId="0" fontId="5" fillId="12" borderId="29" xfId="0" applyFont="1" applyFill="1" applyBorder="1" applyAlignment="1">
      <alignment horizontal="center" vertical="center" wrapText="1"/>
    </xf>
    <xf numFmtId="0" fontId="5" fillId="12" borderId="30"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0"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10" xfId="0" applyFont="1" applyBorder="1" applyAlignment="1">
      <alignment horizontal="left" vertical="center" wrapText="1"/>
    </xf>
    <xf numFmtId="0" fontId="5" fillId="12" borderId="25" xfId="0" applyFont="1" applyFill="1" applyBorder="1" applyAlignment="1">
      <alignment horizontal="center" vertical="center" wrapText="1"/>
    </xf>
    <xf numFmtId="0" fontId="5" fillId="12" borderId="20" xfId="0" applyFont="1" applyFill="1" applyBorder="1" applyAlignment="1">
      <alignment horizontal="center" vertical="center" wrapText="1"/>
    </xf>
    <xf numFmtId="0" fontId="5" fillId="12" borderId="21" xfId="0" applyFont="1" applyFill="1" applyBorder="1" applyAlignment="1">
      <alignment horizontal="center" vertical="center" wrapText="1"/>
    </xf>
    <xf numFmtId="0" fontId="5" fillId="12" borderId="22"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12" fillId="0" borderId="23" xfId="0" applyFont="1" applyBorder="1" applyAlignment="1">
      <alignment horizontal="left" vertical="center" wrapText="1"/>
    </xf>
    <xf numFmtId="0" fontId="5" fillId="12" borderId="34"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0" fillId="12" borderId="21"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4" xfId="0" applyFont="1" applyFill="1" applyBorder="1" applyAlignment="1">
      <alignment horizontal="center" vertical="center" textRotation="255" wrapText="1"/>
    </xf>
    <xf numFmtId="0" fontId="10" fillId="12" borderId="6" xfId="0" applyFont="1" applyFill="1" applyBorder="1" applyAlignment="1">
      <alignment horizontal="center" vertical="center" textRotation="255" wrapText="1"/>
    </xf>
    <xf numFmtId="0" fontId="10" fillId="12" borderId="26" xfId="0" applyFont="1" applyFill="1" applyBorder="1" applyAlignment="1">
      <alignment horizontal="center" vertical="center" textRotation="255" wrapText="1"/>
    </xf>
    <xf numFmtId="0" fontId="2" fillId="10" borderId="0" xfId="0" applyFont="1" applyFill="1" applyAlignment="1">
      <alignment horizontal="center" vertical="center"/>
    </xf>
    <xf numFmtId="0" fontId="2" fillId="10" borderId="1" xfId="0" applyFont="1" applyFill="1" applyBorder="1" applyAlignment="1">
      <alignment horizontal="center" vertical="center"/>
    </xf>
  </cellXfs>
  <cellStyles count="2">
    <cellStyle name="Normal" xfId="0" builtinId="0"/>
    <cellStyle name="Normal_FORMATOS 2" xfId="1" xr:uid="{00000000-0005-0000-0000-000001000000}"/>
  </cellStyles>
  <dxfs count="7">
    <dxf>
      <fill>
        <patternFill>
          <bgColor rgb="FF92D050"/>
        </patternFill>
      </fill>
    </dxf>
    <dxf>
      <fill>
        <patternFill>
          <bgColor rgb="FFFF0000"/>
        </patternFill>
      </fill>
    </dxf>
    <dxf>
      <fill>
        <patternFill>
          <bgColor rgb="FFFFFF00"/>
        </patternFill>
      </fill>
    </dxf>
    <dxf>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colors>
    <mruColors>
      <color rgb="FF669900"/>
      <color rgb="FF16B6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5</xdr:col>
      <xdr:colOff>4179094</xdr:colOff>
      <xdr:row>28</xdr:row>
      <xdr:rowOff>35718</xdr:rowOff>
    </xdr:to>
    <xdr:pic>
      <xdr:nvPicPr>
        <xdr:cNvPr id="3" name="Imagen 2">
          <a:extLst>
            <a:ext uri="{FF2B5EF4-FFF2-40B4-BE49-F238E27FC236}">
              <a16:creationId xmlns:a16="http://schemas.microsoft.com/office/drawing/2014/main" id="{170E67F9-50B7-419A-8B9E-BA80D2794B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7267" y="16891000"/>
          <a:ext cx="11646694" cy="6080918"/>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1052"/>
  <sheetViews>
    <sheetView showGridLines="0" tabSelected="1" view="pageLayout" zoomScale="50" zoomScaleNormal="85" zoomScalePageLayoutView="50" workbookViewId="0">
      <selection sqref="A1:A3"/>
    </sheetView>
  </sheetViews>
  <sheetFormatPr baseColWidth="10" defaultColWidth="12.59765625" defaultRowHeight="15" customHeight="1"/>
  <cols>
    <col min="1" max="1" width="15.09765625" style="61" customWidth="1"/>
    <col min="2" max="2" width="16.59765625" style="61" customWidth="1"/>
    <col min="3" max="3" width="17.09765625" style="102" customWidth="1"/>
    <col min="4" max="4" width="13.8984375" style="61" customWidth="1"/>
    <col min="5" max="5" width="12.59765625" style="61" customWidth="1"/>
    <col min="6" max="6" width="15.09765625" style="61" customWidth="1"/>
    <col min="7" max="7" width="16.59765625" style="102" customWidth="1"/>
    <col min="8" max="8" width="17.59765625" style="102" customWidth="1"/>
    <col min="9" max="10" width="2.8984375" style="61" customWidth="1"/>
    <col min="11" max="11" width="5.3984375" style="61" customWidth="1"/>
    <col min="12" max="14" width="2.3984375" style="61" customWidth="1"/>
    <col min="15" max="15" width="6.5" style="61" customWidth="1"/>
    <col min="16" max="16" width="3.09765625" style="61" customWidth="1"/>
    <col min="17" max="17" width="3.5" style="61" customWidth="1"/>
    <col min="18" max="18" width="4" style="61" customWidth="1"/>
    <col min="19" max="19" width="5.5" style="61" customWidth="1"/>
    <col min="20" max="20" width="13" style="61" customWidth="1"/>
    <col min="21" max="21" width="8.69921875" style="61" customWidth="1"/>
    <col min="22" max="22" width="11.69921875" style="61" customWidth="1"/>
    <col min="23" max="23" width="3.8984375" style="61" customWidth="1"/>
    <col min="24" max="24" width="4.09765625" style="61" customWidth="1"/>
    <col min="25" max="26" width="4.59765625" style="61" customWidth="1"/>
    <col min="27" max="35" width="3.8984375" style="61" customWidth="1"/>
    <col min="36" max="36" width="4.19921875" style="61" customWidth="1"/>
    <col min="37" max="37" width="4.69921875" style="61" customWidth="1"/>
    <col min="38" max="39" width="3.8984375" style="61" customWidth="1"/>
    <col min="40" max="40" width="4.3984375" style="61" customWidth="1"/>
    <col min="41" max="41" width="4.69921875" style="61" customWidth="1"/>
    <col min="42" max="43" width="3.8984375" style="61" customWidth="1"/>
    <col min="44" max="44" width="4.3984375" style="61" customWidth="1"/>
    <col min="45" max="45" width="3.8984375" style="61" customWidth="1"/>
    <col min="46" max="46" width="12.09765625" style="61" customWidth="1"/>
    <col min="47" max="47" width="14.8984375" style="61" customWidth="1"/>
    <col min="48" max="48" width="12.5" style="61" hidden="1" customWidth="1"/>
    <col min="49" max="49" width="30.3984375" style="61" customWidth="1"/>
    <col min="50" max="50" width="33.3984375" style="103" customWidth="1"/>
    <col min="51" max="16384" width="12.59765625" style="61"/>
  </cols>
  <sheetData>
    <row r="1" spans="1:50" s="49" customFormat="1" ht="15" customHeight="1">
      <c r="A1" s="134" t="s">
        <v>0</v>
      </c>
      <c r="B1" s="137"/>
      <c r="C1" s="137"/>
      <c r="D1" s="137"/>
      <c r="E1" s="137"/>
      <c r="F1" s="137"/>
      <c r="G1" s="137"/>
      <c r="H1" s="137"/>
      <c r="I1" s="137" t="s">
        <v>100</v>
      </c>
      <c r="J1" s="138"/>
      <c r="K1" s="138"/>
      <c r="L1" s="138"/>
      <c r="M1" s="138"/>
      <c r="N1" s="138"/>
      <c r="O1" s="138"/>
      <c r="P1" s="138"/>
      <c r="Q1" s="138"/>
      <c r="R1" s="138"/>
      <c r="S1" s="138"/>
      <c r="T1" s="138"/>
      <c r="U1" s="139" t="s">
        <v>101</v>
      </c>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7" t="s">
        <v>192</v>
      </c>
      <c r="AU1" s="137"/>
      <c r="AV1" s="137"/>
      <c r="AW1" s="137"/>
      <c r="AX1" s="140"/>
    </row>
    <row r="2" spans="1:50" s="49" customFormat="1" ht="29.25" customHeight="1">
      <c r="A2" s="135"/>
      <c r="B2" s="127"/>
      <c r="C2" s="127"/>
      <c r="D2" s="124" t="s">
        <v>252</v>
      </c>
      <c r="E2" s="124" t="s">
        <v>253</v>
      </c>
      <c r="F2" s="124" t="s">
        <v>1</v>
      </c>
      <c r="G2" s="124"/>
      <c r="H2" s="124"/>
      <c r="I2" s="141" t="s">
        <v>2</v>
      </c>
      <c r="J2" s="127"/>
      <c r="K2" s="127"/>
      <c r="L2" s="124" t="s">
        <v>3</v>
      </c>
      <c r="M2" s="126"/>
      <c r="N2" s="126"/>
      <c r="O2" s="126"/>
      <c r="P2" s="124" t="s">
        <v>4</v>
      </c>
      <c r="Q2" s="127"/>
      <c r="R2" s="127"/>
      <c r="S2" s="128" t="s">
        <v>5</v>
      </c>
      <c r="T2" s="124" t="s">
        <v>194</v>
      </c>
      <c r="U2" s="124" t="s">
        <v>86</v>
      </c>
      <c r="V2" s="124" t="s">
        <v>94</v>
      </c>
      <c r="W2" s="124" t="s">
        <v>6</v>
      </c>
      <c r="X2" s="124"/>
      <c r="Y2" s="124"/>
      <c r="Z2" s="124"/>
      <c r="AA2" s="124"/>
      <c r="AB2" s="124"/>
      <c r="AC2" s="124" t="s">
        <v>7</v>
      </c>
      <c r="AD2" s="124"/>
      <c r="AE2" s="124"/>
      <c r="AF2" s="124" t="s">
        <v>8</v>
      </c>
      <c r="AG2" s="124"/>
      <c r="AH2" s="124"/>
      <c r="AI2" s="124" t="s">
        <v>9</v>
      </c>
      <c r="AJ2" s="124"/>
      <c r="AK2" s="124"/>
      <c r="AL2" s="124"/>
      <c r="AM2" s="124" t="s">
        <v>10</v>
      </c>
      <c r="AN2" s="124"/>
      <c r="AO2" s="124"/>
      <c r="AP2" s="124"/>
      <c r="AQ2" s="124" t="s">
        <v>11</v>
      </c>
      <c r="AR2" s="124"/>
      <c r="AS2" s="124"/>
      <c r="AT2" s="124" t="s">
        <v>102</v>
      </c>
      <c r="AU2" s="124" t="s">
        <v>87</v>
      </c>
      <c r="AV2" s="124" t="s">
        <v>88</v>
      </c>
      <c r="AW2" s="124" t="s">
        <v>131</v>
      </c>
      <c r="AX2" s="142" t="s">
        <v>254</v>
      </c>
    </row>
    <row r="3" spans="1:50" s="49" customFormat="1" ht="87.75" customHeight="1" thickBot="1">
      <c r="A3" s="136"/>
      <c r="B3" s="105" t="s">
        <v>12</v>
      </c>
      <c r="C3" s="105" t="s">
        <v>13</v>
      </c>
      <c r="D3" s="125"/>
      <c r="E3" s="125"/>
      <c r="F3" s="105" t="s">
        <v>14</v>
      </c>
      <c r="G3" s="105" t="s">
        <v>255</v>
      </c>
      <c r="H3" s="105" t="s">
        <v>256</v>
      </c>
      <c r="I3" s="106" t="s">
        <v>15</v>
      </c>
      <c r="J3" s="106" t="s">
        <v>16</v>
      </c>
      <c r="K3" s="107" t="s">
        <v>17</v>
      </c>
      <c r="L3" s="106" t="s">
        <v>18</v>
      </c>
      <c r="M3" s="106" t="s">
        <v>19</v>
      </c>
      <c r="N3" s="106" t="s">
        <v>20</v>
      </c>
      <c r="O3" s="107" t="s">
        <v>21</v>
      </c>
      <c r="P3" s="106" t="s">
        <v>22</v>
      </c>
      <c r="Q3" s="106" t="s">
        <v>23</v>
      </c>
      <c r="R3" s="107" t="s">
        <v>24</v>
      </c>
      <c r="S3" s="129"/>
      <c r="T3" s="129"/>
      <c r="U3" s="125"/>
      <c r="V3" s="125"/>
      <c r="W3" s="108" t="s">
        <v>25</v>
      </c>
      <c r="X3" s="108" t="s">
        <v>26</v>
      </c>
      <c r="Y3" s="108" t="s">
        <v>27</v>
      </c>
      <c r="Z3" s="108" t="s">
        <v>28</v>
      </c>
      <c r="AA3" s="108" t="s">
        <v>29</v>
      </c>
      <c r="AB3" s="108" t="s">
        <v>246</v>
      </c>
      <c r="AC3" s="108" t="s">
        <v>30</v>
      </c>
      <c r="AD3" s="108" t="s">
        <v>31</v>
      </c>
      <c r="AE3" s="108" t="s">
        <v>32</v>
      </c>
      <c r="AF3" s="108" t="s">
        <v>33</v>
      </c>
      <c r="AG3" s="108" t="s">
        <v>34</v>
      </c>
      <c r="AH3" s="108" t="s">
        <v>32</v>
      </c>
      <c r="AI3" s="108" t="s">
        <v>35</v>
      </c>
      <c r="AJ3" s="108" t="s">
        <v>36</v>
      </c>
      <c r="AK3" s="108" t="s">
        <v>37</v>
      </c>
      <c r="AL3" s="108" t="s">
        <v>32</v>
      </c>
      <c r="AM3" s="108" t="s">
        <v>38</v>
      </c>
      <c r="AN3" s="108" t="s">
        <v>39</v>
      </c>
      <c r="AO3" s="108" t="s">
        <v>42</v>
      </c>
      <c r="AP3" s="108" t="s">
        <v>32</v>
      </c>
      <c r="AQ3" s="108" t="s">
        <v>40</v>
      </c>
      <c r="AR3" s="108" t="s">
        <v>41</v>
      </c>
      <c r="AS3" s="108" t="s">
        <v>32</v>
      </c>
      <c r="AT3" s="125"/>
      <c r="AU3" s="125"/>
      <c r="AV3" s="125"/>
      <c r="AW3" s="125"/>
      <c r="AX3" s="143"/>
    </row>
    <row r="4" spans="1:50" s="49" customFormat="1" ht="44.25" customHeight="1">
      <c r="A4" s="119" t="s">
        <v>210</v>
      </c>
      <c r="B4" s="118" t="s">
        <v>212</v>
      </c>
      <c r="C4" s="38" t="s">
        <v>211</v>
      </c>
      <c r="D4" s="38" t="s">
        <v>53</v>
      </c>
      <c r="E4" s="38" t="s">
        <v>214</v>
      </c>
      <c r="F4" s="38" t="s">
        <v>63</v>
      </c>
      <c r="G4" s="38" t="s">
        <v>133</v>
      </c>
      <c r="H4" s="38" t="str">
        <f>IFERROR(VLOOKUP(G4,'Guía Diligenciamiento'!$A$48:$B$89,2)," ")</f>
        <v>Presión sobre recursos naturales</v>
      </c>
      <c r="I4" s="39">
        <v>10</v>
      </c>
      <c r="J4" s="39">
        <v>5</v>
      </c>
      <c r="K4" s="40">
        <f t="shared" ref="K4:K6" si="0">(I4*J4)</f>
        <v>50</v>
      </c>
      <c r="L4" s="39">
        <v>10</v>
      </c>
      <c r="M4" s="39">
        <v>5</v>
      </c>
      <c r="N4" s="39">
        <v>10</v>
      </c>
      <c r="O4" s="41">
        <f t="shared" ref="O4:O6" si="1">(L4*3.5)+(M4*3.5)+(N4*3)</f>
        <v>82.5</v>
      </c>
      <c r="P4" s="39">
        <v>1</v>
      </c>
      <c r="Q4" s="39">
        <v>1</v>
      </c>
      <c r="R4" s="42">
        <f t="shared" ref="R4:R6" si="2">P4*Q4</f>
        <v>1</v>
      </c>
      <c r="S4" s="43">
        <f t="shared" ref="S4:S7" si="3">+(R4*0.1)+(O4*0.45)+(K4*0.45)</f>
        <v>59.725000000000001</v>
      </c>
      <c r="T4" s="44" t="str">
        <f>IF(AND(S4&gt;=0,S4&lt;=30),"BAJO",IF(AND(S4&gt;=31,S4&lt;=60),"MEDIO",IF(AND(S4&gt;=61,S4&lt;=100),"ALTO")))</f>
        <v>MEDIO</v>
      </c>
      <c r="U4" s="45" t="s">
        <v>90</v>
      </c>
      <c r="V4" s="45" t="s">
        <v>90</v>
      </c>
      <c r="W4" s="39"/>
      <c r="X4" s="39"/>
      <c r="Y4" s="39" t="s">
        <v>215</v>
      </c>
      <c r="Z4" s="39"/>
      <c r="AA4" s="39"/>
      <c r="AB4" s="39" t="s">
        <v>215</v>
      </c>
      <c r="AC4" s="39"/>
      <c r="AD4" s="39" t="s">
        <v>215</v>
      </c>
      <c r="AE4" s="39"/>
      <c r="AF4" s="39" t="s">
        <v>215</v>
      </c>
      <c r="AG4" s="39"/>
      <c r="AH4" s="39"/>
      <c r="AI4" s="39"/>
      <c r="AJ4" s="39"/>
      <c r="AK4" s="39"/>
      <c r="AL4" s="39"/>
      <c r="AM4" s="39"/>
      <c r="AN4" s="39"/>
      <c r="AO4" s="39"/>
      <c r="AP4" s="39"/>
      <c r="AQ4" s="39"/>
      <c r="AR4" s="39"/>
      <c r="AS4" s="39"/>
      <c r="AT4" s="45" t="s">
        <v>90</v>
      </c>
      <c r="AU4" s="45" t="s">
        <v>90</v>
      </c>
      <c r="AV4" s="46">
        <f t="shared" ref="AV4:AV40" si="4">IF((U4="SI")*AND(V4="SI")*AND(AT4="SI")*AND(AU4="SI"),1,(IF((U4="SI")*AND(V4="NO")*AND(AT4="SI")*AND(AU4="SI"),2,(IF((U4="SI")*AND(AT4="SI")*AND(AU4="NO"),3,(IF((U4="SI")*AND(AT4="NO"),4,(IF((U4="NO"),5)))))))))</f>
        <v>1</v>
      </c>
      <c r="AW4" s="47" t="str">
        <f>IF((AV4=1),"1-Los controles existentes se aplican y son efectivos para minimizar el impacto",IF((AV4=2),"2-Los controles existentes son efectivos pero no están documentados",IF((AV4=3),"3-Los controles existentes no son efectivos",IF((AV4=4),"4-Los controles existen pero no se aplican",IF((AV4=5),"5-No existen controles")))))</f>
        <v>1-Los controles existentes se aplican y son efectivos para minimizar el impacto</v>
      </c>
      <c r="AX4" s="48" t="s">
        <v>245</v>
      </c>
    </row>
    <row r="5" spans="1:50" s="49" customFormat="1" ht="42" customHeight="1">
      <c r="A5" s="119"/>
      <c r="B5" s="118"/>
      <c r="C5" s="50" t="s">
        <v>211</v>
      </c>
      <c r="D5" s="50" t="s">
        <v>53</v>
      </c>
      <c r="E5" s="50" t="s">
        <v>214</v>
      </c>
      <c r="F5" s="50" t="s">
        <v>63</v>
      </c>
      <c r="G5" s="38" t="s">
        <v>186</v>
      </c>
      <c r="H5" s="50" t="str">
        <f>IFERROR(VLOOKUP(G5,'Guía Diligenciamiento'!$A$48:$B$89,2)," ")</f>
        <v>Emisiones - dióxido de  carbono (CO2)</v>
      </c>
      <c r="I5" s="39">
        <v>10</v>
      </c>
      <c r="J5" s="39">
        <v>5</v>
      </c>
      <c r="K5" s="51">
        <f t="shared" si="0"/>
        <v>50</v>
      </c>
      <c r="L5" s="52">
        <v>10</v>
      </c>
      <c r="M5" s="52">
        <v>5</v>
      </c>
      <c r="N5" s="52">
        <v>10</v>
      </c>
      <c r="O5" s="53">
        <f t="shared" si="1"/>
        <v>82.5</v>
      </c>
      <c r="P5" s="52">
        <v>1</v>
      </c>
      <c r="Q5" s="52">
        <v>1</v>
      </c>
      <c r="R5" s="54">
        <f t="shared" si="2"/>
        <v>1</v>
      </c>
      <c r="S5" s="43">
        <f t="shared" si="3"/>
        <v>59.725000000000001</v>
      </c>
      <c r="T5" s="44" t="str">
        <f t="shared" ref="T5:T40" si="5">IF(AND(S5&gt;=0,S5&lt;=30),"BAJO",IF(AND(S5&gt;=31,S5&lt;=60),"MEDIO",IF(AND(S5&gt;=61,S5&lt;=100),"ALTO")))</f>
        <v>MEDIO</v>
      </c>
      <c r="U5" s="55" t="s">
        <v>90</v>
      </c>
      <c r="V5" s="55" t="s">
        <v>90</v>
      </c>
      <c r="W5" s="52"/>
      <c r="X5" s="52"/>
      <c r="Y5" s="52" t="s">
        <v>215</v>
      </c>
      <c r="Z5" s="52"/>
      <c r="AA5" s="52"/>
      <c r="AB5" s="52" t="s">
        <v>215</v>
      </c>
      <c r="AC5" s="52"/>
      <c r="AD5" s="52" t="s">
        <v>215</v>
      </c>
      <c r="AE5" s="52"/>
      <c r="AF5" s="52" t="s">
        <v>215</v>
      </c>
      <c r="AG5" s="52"/>
      <c r="AH5" s="52"/>
      <c r="AI5" s="52"/>
      <c r="AJ5" s="52"/>
      <c r="AK5" s="52"/>
      <c r="AL5" s="52"/>
      <c r="AM5" s="52"/>
      <c r="AN5" s="52"/>
      <c r="AO5" s="52"/>
      <c r="AP5" s="52"/>
      <c r="AQ5" s="52"/>
      <c r="AR5" s="52"/>
      <c r="AS5" s="52"/>
      <c r="AT5" s="55" t="s">
        <v>90</v>
      </c>
      <c r="AU5" s="55" t="s">
        <v>90</v>
      </c>
      <c r="AV5" s="56">
        <f t="shared" si="4"/>
        <v>1</v>
      </c>
      <c r="AW5" s="57" t="str">
        <f t="shared" ref="AW5:AW40" si="6">IF((AV5=1),"1-Los controles existentes se aplican y son efectivos para minimizar el impacto",IF((AV5=2),"2-Los controles existentes son efectivos pero no están documentados",IF((AV5=3),"3-Los controles existentes no son efectivos",IF((AV5=4),"4-Los controles existen pero no se aplican",IF((AV5=5),"5-No existen controles")))))</f>
        <v>1-Los controles existentes se aplican y son efectivos para minimizar el impacto</v>
      </c>
      <c r="AX5" s="58" t="s">
        <v>244</v>
      </c>
    </row>
    <row r="6" spans="1:50" s="49" customFormat="1" ht="39" customHeight="1">
      <c r="A6" s="119"/>
      <c r="B6" s="118"/>
      <c r="C6" s="50" t="s">
        <v>211</v>
      </c>
      <c r="D6" s="50" t="s">
        <v>53</v>
      </c>
      <c r="E6" s="50" t="s">
        <v>214</v>
      </c>
      <c r="F6" s="50" t="s">
        <v>217</v>
      </c>
      <c r="G6" s="38" t="s">
        <v>199</v>
      </c>
      <c r="H6" s="50" t="str">
        <f>IFERROR(VLOOKUP(G6,'Guía Diligenciamiento'!$A$48:$B$89,2)," ")</f>
        <v>Presión sobre recursos naturales</v>
      </c>
      <c r="I6" s="39">
        <v>10</v>
      </c>
      <c r="J6" s="39">
        <v>5</v>
      </c>
      <c r="K6" s="51">
        <f t="shared" si="0"/>
        <v>50</v>
      </c>
      <c r="L6" s="52">
        <v>10</v>
      </c>
      <c r="M6" s="52">
        <v>1</v>
      </c>
      <c r="N6" s="52">
        <v>10</v>
      </c>
      <c r="O6" s="53">
        <f t="shared" si="1"/>
        <v>68.5</v>
      </c>
      <c r="P6" s="52">
        <v>1</v>
      </c>
      <c r="Q6" s="52">
        <v>1</v>
      </c>
      <c r="R6" s="54">
        <f t="shared" si="2"/>
        <v>1</v>
      </c>
      <c r="S6" s="43">
        <f t="shared" si="3"/>
        <v>53.424999999999997</v>
      </c>
      <c r="T6" s="44" t="str">
        <f t="shared" si="5"/>
        <v>MEDIO</v>
      </c>
      <c r="U6" s="55" t="s">
        <v>90</v>
      </c>
      <c r="V6" s="55" t="s">
        <v>90</v>
      </c>
      <c r="W6" s="52"/>
      <c r="X6" s="52"/>
      <c r="Y6" s="52" t="s">
        <v>215</v>
      </c>
      <c r="Z6" s="52"/>
      <c r="AA6" s="52"/>
      <c r="AB6" s="52" t="s">
        <v>215</v>
      </c>
      <c r="AC6" s="52"/>
      <c r="AD6" s="52"/>
      <c r="AE6" s="52"/>
      <c r="AF6" s="52"/>
      <c r="AG6" s="52"/>
      <c r="AH6" s="52"/>
      <c r="AI6" s="52"/>
      <c r="AJ6" s="52"/>
      <c r="AK6" s="52"/>
      <c r="AL6" s="52"/>
      <c r="AM6" s="52"/>
      <c r="AN6" s="52"/>
      <c r="AO6" s="52"/>
      <c r="AP6" s="52"/>
      <c r="AQ6" s="52"/>
      <c r="AR6" s="52"/>
      <c r="AS6" s="52"/>
      <c r="AT6" s="55" t="s">
        <v>90</v>
      </c>
      <c r="AU6" s="55" t="s">
        <v>90</v>
      </c>
      <c r="AV6" s="56">
        <f t="shared" si="4"/>
        <v>1</v>
      </c>
      <c r="AW6" s="57" t="str">
        <f t="shared" si="6"/>
        <v>1-Los controles existentes se aplican y son efectivos para minimizar el impacto</v>
      </c>
      <c r="AX6" s="59" t="s">
        <v>241</v>
      </c>
    </row>
    <row r="7" spans="1:50" s="49" customFormat="1" ht="39" customHeight="1">
      <c r="A7" s="119"/>
      <c r="B7" s="118"/>
      <c r="C7" s="50" t="s">
        <v>211</v>
      </c>
      <c r="D7" s="50" t="s">
        <v>53</v>
      </c>
      <c r="E7" s="50" t="s">
        <v>214</v>
      </c>
      <c r="F7" s="50" t="s">
        <v>64</v>
      </c>
      <c r="G7" s="38" t="s">
        <v>203</v>
      </c>
      <c r="H7" s="50" t="str">
        <f>IFERROR(VLOOKUP(G7,'Guía Diligenciamiento'!$A$48:$B$89,2)," ")</f>
        <v>Contaminación de los Recursos Naturales</v>
      </c>
      <c r="I7" s="39">
        <v>10</v>
      </c>
      <c r="J7" s="39">
        <v>5</v>
      </c>
      <c r="K7" s="51">
        <f t="shared" ref="K7" si="7">(I7*J7)</f>
        <v>50</v>
      </c>
      <c r="L7" s="52">
        <v>10</v>
      </c>
      <c r="M7" s="52">
        <v>5</v>
      </c>
      <c r="N7" s="52">
        <v>10</v>
      </c>
      <c r="O7" s="53">
        <f t="shared" ref="O7" si="8">(L7*3.5)+(M7*3.5)+(N7*3)</f>
        <v>82.5</v>
      </c>
      <c r="P7" s="52">
        <v>1</v>
      </c>
      <c r="Q7" s="52">
        <v>1</v>
      </c>
      <c r="R7" s="54">
        <f t="shared" ref="R7" si="9">P7*Q7</f>
        <v>1</v>
      </c>
      <c r="S7" s="43">
        <f t="shared" si="3"/>
        <v>59.725000000000001</v>
      </c>
      <c r="T7" s="44" t="str">
        <f t="shared" si="5"/>
        <v>MEDIO</v>
      </c>
      <c r="U7" s="55" t="s">
        <v>90</v>
      </c>
      <c r="V7" s="55" t="s">
        <v>90</v>
      </c>
      <c r="W7" s="52"/>
      <c r="X7" s="52" t="s">
        <v>215</v>
      </c>
      <c r="Y7" s="52" t="s">
        <v>215</v>
      </c>
      <c r="Z7" s="52"/>
      <c r="AA7" s="52" t="s">
        <v>215</v>
      </c>
      <c r="AB7" s="52"/>
      <c r="AC7" s="52"/>
      <c r="AD7" s="52" t="s">
        <v>215</v>
      </c>
      <c r="AE7" s="52"/>
      <c r="AF7" s="52"/>
      <c r="AG7" s="52"/>
      <c r="AH7" s="52"/>
      <c r="AI7" s="52"/>
      <c r="AJ7" s="52"/>
      <c r="AK7" s="52"/>
      <c r="AL7" s="52"/>
      <c r="AM7" s="52"/>
      <c r="AN7" s="52"/>
      <c r="AO7" s="52"/>
      <c r="AP7" s="52"/>
      <c r="AQ7" s="52"/>
      <c r="AR7" s="52"/>
      <c r="AS7" s="52"/>
      <c r="AT7" s="55" t="s">
        <v>90</v>
      </c>
      <c r="AU7" s="55" t="s">
        <v>90</v>
      </c>
      <c r="AV7" s="56">
        <f t="shared" si="4"/>
        <v>1</v>
      </c>
      <c r="AW7" s="57" t="str">
        <f t="shared" si="6"/>
        <v>1-Los controles existentes se aplican y son efectivos para minimizar el impacto</v>
      </c>
      <c r="AX7" s="59" t="s">
        <v>247</v>
      </c>
    </row>
    <row r="8" spans="1:50" ht="57" customHeight="1">
      <c r="A8" s="119"/>
      <c r="B8" s="118"/>
      <c r="C8" s="50" t="s">
        <v>211</v>
      </c>
      <c r="D8" s="50" t="s">
        <v>53</v>
      </c>
      <c r="E8" s="50" t="s">
        <v>214</v>
      </c>
      <c r="F8" s="50" t="s">
        <v>68</v>
      </c>
      <c r="G8" s="38" t="s">
        <v>204</v>
      </c>
      <c r="H8" s="50" t="str">
        <f>IFERROR(VLOOKUP(G8,'Guía Diligenciamiento'!$A$48:$B$89,2)," ")</f>
        <v>Aumento de conciencia ambiental</v>
      </c>
      <c r="I8" s="39">
        <v>10</v>
      </c>
      <c r="J8" s="39">
        <v>5</v>
      </c>
      <c r="K8" s="51">
        <f t="shared" ref="K8:K40" si="10">(I8*J8)</f>
        <v>50</v>
      </c>
      <c r="L8" s="52">
        <v>10</v>
      </c>
      <c r="M8" s="52">
        <v>5</v>
      </c>
      <c r="N8" s="52">
        <v>10</v>
      </c>
      <c r="O8" s="53">
        <f t="shared" ref="O8:O40" si="11">(L8*3.5)+(M8*3.5)+(N8*3)</f>
        <v>82.5</v>
      </c>
      <c r="P8" s="52">
        <v>1</v>
      </c>
      <c r="Q8" s="52">
        <v>1</v>
      </c>
      <c r="R8" s="54">
        <f t="shared" ref="R8:R40" si="12">P8*Q8</f>
        <v>1</v>
      </c>
      <c r="S8" s="60">
        <f t="shared" ref="S8:S40" si="13">+(R8*0.1)+(O8*0.45)+(K8*0.45)</f>
        <v>59.725000000000001</v>
      </c>
      <c r="T8" s="44" t="str">
        <f t="shared" si="5"/>
        <v>MEDIO</v>
      </c>
      <c r="U8" s="55" t="s">
        <v>90</v>
      </c>
      <c r="V8" s="55" t="s">
        <v>90</v>
      </c>
      <c r="W8" s="52"/>
      <c r="X8" s="52"/>
      <c r="Y8" s="52" t="s">
        <v>215</v>
      </c>
      <c r="Z8" s="52" t="s">
        <v>215</v>
      </c>
      <c r="AA8" s="52"/>
      <c r="AB8" s="52" t="s">
        <v>215</v>
      </c>
      <c r="AC8" s="52"/>
      <c r="AD8" s="52"/>
      <c r="AE8" s="52"/>
      <c r="AF8" s="52"/>
      <c r="AG8" s="52"/>
      <c r="AH8" s="52"/>
      <c r="AI8" s="52"/>
      <c r="AJ8" s="52"/>
      <c r="AK8" s="52"/>
      <c r="AL8" s="52"/>
      <c r="AM8" s="52"/>
      <c r="AN8" s="52"/>
      <c r="AO8" s="52"/>
      <c r="AP8" s="52"/>
      <c r="AQ8" s="52"/>
      <c r="AR8" s="52"/>
      <c r="AS8" s="52"/>
      <c r="AT8" s="55" t="s">
        <v>90</v>
      </c>
      <c r="AU8" s="55" t="s">
        <v>90</v>
      </c>
      <c r="AV8" s="56">
        <f t="shared" si="4"/>
        <v>1</v>
      </c>
      <c r="AW8" s="57" t="str">
        <f t="shared" si="6"/>
        <v>1-Los controles existentes se aplican y son efectivos para minimizar el impacto</v>
      </c>
      <c r="AX8" s="59" t="s">
        <v>243</v>
      </c>
    </row>
    <row r="9" spans="1:50" ht="125.25" customHeight="1">
      <c r="A9" s="119"/>
      <c r="B9" s="118"/>
      <c r="C9" s="50" t="s">
        <v>211</v>
      </c>
      <c r="D9" s="50" t="s">
        <v>53</v>
      </c>
      <c r="E9" s="50" t="s">
        <v>214</v>
      </c>
      <c r="F9" s="50" t="s">
        <v>63</v>
      </c>
      <c r="G9" s="38" t="s">
        <v>209</v>
      </c>
      <c r="H9" s="50" t="str">
        <f>IFERROR(VLOOKUP(G9,'Guía Diligenciamiento'!$A$48:$B$89,2)," ")</f>
        <v>Contaminación visual</v>
      </c>
      <c r="I9" s="39">
        <v>1</v>
      </c>
      <c r="J9" s="39">
        <v>1</v>
      </c>
      <c r="K9" s="51">
        <f t="shared" si="10"/>
        <v>1</v>
      </c>
      <c r="L9" s="52">
        <v>1</v>
      </c>
      <c r="M9" s="52">
        <v>5</v>
      </c>
      <c r="N9" s="52">
        <v>10</v>
      </c>
      <c r="O9" s="53">
        <f t="shared" si="11"/>
        <v>51</v>
      </c>
      <c r="P9" s="52">
        <v>1</v>
      </c>
      <c r="Q9" s="52">
        <v>1</v>
      </c>
      <c r="R9" s="54">
        <f t="shared" si="12"/>
        <v>1</v>
      </c>
      <c r="S9" s="60">
        <f t="shared" si="13"/>
        <v>23.5</v>
      </c>
      <c r="T9" s="44" t="str">
        <f t="shared" si="5"/>
        <v>BAJO</v>
      </c>
      <c r="U9" s="55" t="s">
        <v>91</v>
      </c>
      <c r="V9" s="55" t="s">
        <v>91</v>
      </c>
      <c r="W9" s="52"/>
      <c r="X9" s="52"/>
      <c r="Y9" s="52"/>
      <c r="Z9" s="52"/>
      <c r="AA9" s="52"/>
      <c r="AB9" s="52"/>
      <c r="AC9" s="52"/>
      <c r="AD9" s="52"/>
      <c r="AE9" s="52"/>
      <c r="AF9" s="52"/>
      <c r="AG9" s="52"/>
      <c r="AH9" s="52"/>
      <c r="AI9" s="52"/>
      <c r="AJ9" s="52"/>
      <c r="AK9" s="52"/>
      <c r="AL9" s="52"/>
      <c r="AM9" s="52"/>
      <c r="AN9" s="52"/>
      <c r="AO9" s="52"/>
      <c r="AP9" s="52"/>
      <c r="AQ9" s="52"/>
      <c r="AR9" s="52"/>
      <c r="AS9" s="52"/>
      <c r="AT9" s="55" t="s">
        <v>91</v>
      </c>
      <c r="AU9" s="55"/>
      <c r="AV9" s="56"/>
      <c r="AW9" s="57" t="b">
        <f t="shared" si="6"/>
        <v>0</v>
      </c>
      <c r="AX9" s="59" t="s">
        <v>257</v>
      </c>
    </row>
    <row r="10" spans="1:50" ht="54" customHeight="1">
      <c r="A10" s="119"/>
      <c r="B10" s="118"/>
      <c r="C10" s="50" t="s">
        <v>211</v>
      </c>
      <c r="D10" s="50" t="s">
        <v>53</v>
      </c>
      <c r="E10" s="50" t="s">
        <v>214</v>
      </c>
      <c r="F10" s="50" t="s">
        <v>68</v>
      </c>
      <c r="G10" s="38" t="s">
        <v>69</v>
      </c>
      <c r="H10" s="50" t="str">
        <f>IFERROR(VLOOKUP(G10,'Guía Diligenciamiento'!$A$48:$B$89,2)," ")</f>
        <v>Contaminación al suelo por inadecuado tratamiento</v>
      </c>
      <c r="I10" s="39">
        <v>5</v>
      </c>
      <c r="J10" s="39">
        <v>5</v>
      </c>
      <c r="K10" s="51">
        <f t="shared" si="10"/>
        <v>25</v>
      </c>
      <c r="L10" s="52">
        <v>5</v>
      </c>
      <c r="M10" s="52">
        <v>5</v>
      </c>
      <c r="N10" s="52">
        <v>5</v>
      </c>
      <c r="O10" s="53">
        <f t="shared" si="11"/>
        <v>50</v>
      </c>
      <c r="P10" s="52">
        <v>1</v>
      </c>
      <c r="Q10" s="52">
        <v>1</v>
      </c>
      <c r="R10" s="54">
        <f t="shared" si="12"/>
        <v>1</v>
      </c>
      <c r="S10" s="60">
        <f t="shared" si="13"/>
        <v>33.85</v>
      </c>
      <c r="T10" s="44" t="str">
        <f t="shared" si="5"/>
        <v>MEDIO</v>
      </c>
      <c r="U10" s="55" t="s">
        <v>90</v>
      </c>
      <c r="V10" s="55" t="s">
        <v>90</v>
      </c>
      <c r="W10" s="52"/>
      <c r="X10" s="52"/>
      <c r="Y10" s="52" t="s">
        <v>215</v>
      </c>
      <c r="Z10" s="52" t="s">
        <v>215</v>
      </c>
      <c r="AA10" s="52"/>
      <c r="AB10" s="52" t="s">
        <v>215</v>
      </c>
      <c r="AC10" s="52"/>
      <c r="AD10" s="52"/>
      <c r="AE10" s="52"/>
      <c r="AF10" s="52"/>
      <c r="AG10" s="52"/>
      <c r="AH10" s="52"/>
      <c r="AI10" s="52"/>
      <c r="AJ10" s="52"/>
      <c r="AK10" s="52"/>
      <c r="AL10" s="52"/>
      <c r="AM10" s="52"/>
      <c r="AN10" s="52"/>
      <c r="AO10" s="52"/>
      <c r="AP10" s="52"/>
      <c r="AQ10" s="52"/>
      <c r="AR10" s="52"/>
      <c r="AS10" s="52"/>
      <c r="AT10" s="55" t="s">
        <v>90</v>
      </c>
      <c r="AU10" s="55" t="s">
        <v>90</v>
      </c>
      <c r="AV10" s="56">
        <f t="shared" si="4"/>
        <v>1</v>
      </c>
      <c r="AW10" s="57" t="str">
        <f t="shared" si="6"/>
        <v>1-Los controles existentes se aplican y son efectivos para minimizar el impacto</v>
      </c>
      <c r="AX10" s="59" t="s">
        <v>243</v>
      </c>
    </row>
    <row r="11" spans="1:50" ht="43.5" customHeight="1">
      <c r="A11" s="119"/>
      <c r="B11" s="118"/>
      <c r="C11" s="50" t="s">
        <v>211</v>
      </c>
      <c r="D11" s="50" t="s">
        <v>53</v>
      </c>
      <c r="E11" s="50" t="s">
        <v>214</v>
      </c>
      <c r="F11" s="50" t="s">
        <v>68</v>
      </c>
      <c r="G11" s="38" t="s">
        <v>208</v>
      </c>
      <c r="H11" s="50" t="str">
        <f>IFERROR(VLOOKUP(G11,'Guía Diligenciamiento'!$A$48:$B$89,2)," ")</f>
        <v>Contaminación de los Recursos Naturales</v>
      </c>
      <c r="I11" s="39">
        <v>10</v>
      </c>
      <c r="J11" s="39">
        <v>5</v>
      </c>
      <c r="K11" s="51">
        <f t="shared" si="10"/>
        <v>50</v>
      </c>
      <c r="L11" s="52">
        <v>10</v>
      </c>
      <c r="M11" s="52">
        <v>5</v>
      </c>
      <c r="N11" s="52">
        <v>10</v>
      </c>
      <c r="O11" s="53">
        <f t="shared" si="11"/>
        <v>82.5</v>
      </c>
      <c r="P11" s="52">
        <v>1</v>
      </c>
      <c r="Q11" s="52">
        <v>1</v>
      </c>
      <c r="R11" s="54">
        <f t="shared" si="12"/>
        <v>1</v>
      </c>
      <c r="S11" s="60">
        <f t="shared" si="13"/>
        <v>59.725000000000001</v>
      </c>
      <c r="T11" s="44" t="str">
        <f t="shared" si="5"/>
        <v>MEDIO</v>
      </c>
      <c r="U11" s="55" t="s">
        <v>90</v>
      </c>
      <c r="V11" s="55" t="s">
        <v>90</v>
      </c>
      <c r="W11" s="52"/>
      <c r="X11" s="52"/>
      <c r="Y11" s="52" t="s">
        <v>215</v>
      </c>
      <c r="Z11" s="52" t="s">
        <v>215</v>
      </c>
      <c r="AA11" s="52"/>
      <c r="AB11" s="52" t="s">
        <v>215</v>
      </c>
      <c r="AC11" s="52"/>
      <c r="AD11" s="52"/>
      <c r="AE11" s="52"/>
      <c r="AF11" s="52"/>
      <c r="AG11" s="52"/>
      <c r="AH11" s="52"/>
      <c r="AI11" s="52"/>
      <c r="AJ11" s="52"/>
      <c r="AK11" s="52"/>
      <c r="AL11" s="52"/>
      <c r="AM11" s="52"/>
      <c r="AN11" s="52"/>
      <c r="AO11" s="52"/>
      <c r="AP11" s="52"/>
      <c r="AQ11" s="52"/>
      <c r="AR11" s="52"/>
      <c r="AS11" s="52"/>
      <c r="AT11" s="55" t="s">
        <v>90</v>
      </c>
      <c r="AU11" s="55" t="s">
        <v>90</v>
      </c>
      <c r="AV11" s="56">
        <f t="shared" si="4"/>
        <v>1</v>
      </c>
      <c r="AW11" s="57" t="str">
        <f t="shared" si="6"/>
        <v>1-Los controles existentes se aplican y son efectivos para minimizar el impacto</v>
      </c>
      <c r="AX11" s="59" t="s">
        <v>243</v>
      </c>
    </row>
    <row r="12" spans="1:50" ht="53.25" customHeight="1">
      <c r="A12" s="119"/>
      <c r="B12" s="118"/>
      <c r="C12" s="50" t="s">
        <v>211</v>
      </c>
      <c r="D12" s="50" t="s">
        <v>53</v>
      </c>
      <c r="E12" s="50" t="s">
        <v>214</v>
      </c>
      <c r="F12" s="52" t="s">
        <v>68</v>
      </c>
      <c r="G12" s="38" t="s">
        <v>96</v>
      </c>
      <c r="H12" s="50" t="str">
        <f>IFERROR(VLOOKUP(G12,'Guía Diligenciamiento'!$A$48:$B$89,2)," ")</f>
        <v>Agotamiento del recurso no renovable (petróleo)</v>
      </c>
      <c r="I12" s="39">
        <v>10</v>
      </c>
      <c r="J12" s="39">
        <v>5</v>
      </c>
      <c r="K12" s="51">
        <f t="shared" si="10"/>
        <v>50</v>
      </c>
      <c r="L12" s="52">
        <v>10</v>
      </c>
      <c r="M12" s="52">
        <v>5</v>
      </c>
      <c r="N12" s="52">
        <v>10</v>
      </c>
      <c r="O12" s="53">
        <f t="shared" si="11"/>
        <v>82.5</v>
      </c>
      <c r="P12" s="52">
        <v>1</v>
      </c>
      <c r="Q12" s="52">
        <v>1</v>
      </c>
      <c r="R12" s="54">
        <f t="shared" si="12"/>
        <v>1</v>
      </c>
      <c r="S12" s="62">
        <f t="shared" si="13"/>
        <v>59.725000000000001</v>
      </c>
      <c r="T12" s="44" t="str">
        <f t="shared" si="5"/>
        <v>MEDIO</v>
      </c>
      <c r="U12" s="55" t="s">
        <v>90</v>
      </c>
      <c r="V12" s="55" t="s">
        <v>90</v>
      </c>
      <c r="W12" s="52"/>
      <c r="X12" s="52"/>
      <c r="Y12" s="52" t="s">
        <v>215</v>
      </c>
      <c r="Z12" s="52"/>
      <c r="AA12" s="52"/>
      <c r="AB12" s="52" t="s">
        <v>215</v>
      </c>
      <c r="AC12" s="52"/>
      <c r="AD12" s="52"/>
      <c r="AE12" s="52"/>
      <c r="AF12" s="52"/>
      <c r="AG12" s="52"/>
      <c r="AH12" s="52"/>
      <c r="AI12" s="52"/>
      <c r="AJ12" s="52"/>
      <c r="AK12" s="52"/>
      <c r="AL12" s="52"/>
      <c r="AM12" s="52"/>
      <c r="AN12" s="52"/>
      <c r="AO12" s="52"/>
      <c r="AP12" s="52"/>
      <c r="AQ12" s="52"/>
      <c r="AR12" s="52"/>
      <c r="AS12" s="52"/>
      <c r="AT12" s="55" t="s">
        <v>90</v>
      </c>
      <c r="AU12" s="55" t="s">
        <v>90</v>
      </c>
      <c r="AV12" s="56">
        <f t="shared" si="4"/>
        <v>1</v>
      </c>
      <c r="AW12" s="57" t="str">
        <f t="shared" si="6"/>
        <v>1-Los controles existentes se aplican y son efectivos para minimizar el impacto</v>
      </c>
      <c r="AX12" s="59" t="s">
        <v>248</v>
      </c>
    </row>
    <row r="13" spans="1:50" ht="175.5" customHeight="1" thickBot="1">
      <c r="A13" s="119"/>
      <c r="B13" s="118"/>
      <c r="C13" s="63" t="s">
        <v>211</v>
      </c>
      <c r="D13" s="63" t="s">
        <v>53</v>
      </c>
      <c r="E13" s="63" t="s">
        <v>214</v>
      </c>
      <c r="F13" s="63" t="s">
        <v>213</v>
      </c>
      <c r="G13" s="37" t="s">
        <v>67</v>
      </c>
      <c r="H13" s="37" t="str">
        <f>IFERROR(VLOOKUP(G13,'Guía Diligenciamiento'!$A$48:$B$89,2)," ")</f>
        <v>Contaminación acústica</v>
      </c>
      <c r="I13" s="64">
        <v>1</v>
      </c>
      <c r="J13" s="64">
        <v>5</v>
      </c>
      <c r="K13" s="65">
        <f t="shared" si="10"/>
        <v>5</v>
      </c>
      <c r="L13" s="66">
        <v>10</v>
      </c>
      <c r="M13" s="66">
        <v>1</v>
      </c>
      <c r="N13" s="66">
        <v>5</v>
      </c>
      <c r="O13" s="67">
        <f t="shared" si="11"/>
        <v>53.5</v>
      </c>
      <c r="P13" s="66">
        <v>1</v>
      </c>
      <c r="Q13" s="66">
        <v>1</v>
      </c>
      <c r="R13" s="68">
        <f t="shared" si="12"/>
        <v>1</v>
      </c>
      <c r="S13" s="69">
        <f t="shared" si="13"/>
        <v>26.425000000000001</v>
      </c>
      <c r="T13" s="70" t="str">
        <f t="shared" si="5"/>
        <v>BAJO</v>
      </c>
      <c r="U13" s="71" t="s">
        <v>91</v>
      </c>
      <c r="V13" s="71" t="s">
        <v>91</v>
      </c>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71" t="s">
        <v>91</v>
      </c>
      <c r="AU13" s="71"/>
      <c r="AV13" s="72">
        <f t="shared" si="4"/>
        <v>5</v>
      </c>
      <c r="AW13" s="73" t="str">
        <f t="shared" si="6"/>
        <v>5-No existen controles</v>
      </c>
      <c r="AX13" s="74" t="s">
        <v>258</v>
      </c>
    </row>
    <row r="14" spans="1:50" ht="49.5" customHeight="1">
      <c r="A14" s="131" t="s">
        <v>235</v>
      </c>
      <c r="B14" s="130" t="s">
        <v>216</v>
      </c>
      <c r="C14" s="75" t="s">
        <v>211</v>
      </c>
      <c r="D14" s="76" t="s">
        <v>53</v>
      </c>
      <c r="E14" s="75" t="s">
        <v>214</v>
      </c>
      <c r="F14" s="75" t="s">
        <v>63</v>
      </c>
      <c r="G14" s="75" t="s">
        <v>133</v>
      </c>
      <c r="H14" s="75" t="str">
        <f>IFERROR(VLOOKUP(G14,'Guía Diligenciamiento'!$A$48:$B$89,2)," ")</f>
        <v>Presión sobre recursos naturales</v>
      </c>
      <c r="I14" s="76">
        <v>10</v>
      </c>
      <c r="J14" s="76">
        <v>5</v>
      </c>
      <c r="K14" s="77">
        <f t="shared" si="10"/>
        <v>50</v>
      </c>
      <c r="L14" s="76">
        <v>10</v>
      </c>
      <c r="M14" s="76">
        <v>5</v>
      </c>
      <c r="N14" s="76">
        <v>10</v>
      </c>
      <c r="O14" s="78">
        <f t="shared" si="11"/>
        <v>82.5</v>
      </c>
      <c r="P14" s="76">
        <v>1</v>
      </c>
      <c r="Q14" s="76">
        <v>1</v>
      </c>
      <c r="R14" s="79">
        <f t="shared" si="12"/>
        <v>1</v>
      </c>
      <c r="S14" s="80">
        <f t="shared" si="13"/>
        <v>59.725000000000001</v>
      </c>
      <c r="T14" s="81" t="str">
        <f t="shared" si="5"/>
        <v>MEDIO</v>
      </c>
      <c r="U14" s="82" t="s">
        <v>90</v>
      </c>
      <c r="V14" s="82" t="s">
        <v>90</v>
      </c>
      <c r="W14" s="76"/>
      <c r="X14" s="76"/>
      <c r="Y14" s="76" t="s">
        <v>215</v>
      </c>
      <c r="Z14" s="76"/>
      <c r="AA14" s="76"/>
      <c r="AB14" s="76" t="s">
        <v>215</v>
      </c>
      <c r="AC14" s="76"/>
      <c r="AD14" s="76" t="s">
        <v>215</v>
      </c>
      <c r="AE14" s="76"/>
      <c r="AF14" s="76" t="s">
        <v>215</v>
      </c>
      <c r="AG14" s="76"/>
      <c r="AH14" s="76"/>
      <c r="AI14" s="76"/>
      <c r="AJ14" s="76"/>
      <c r="AK14" s="76"/>
      <c r="AL14" s="76"/>
      <c r="AM14" s="76"/>
      <c r="AN14" s="76"/>
      <c r="AO14" s="76"/>
      <c r="AP14" s="76"/>
      <c r="AQ14" s="76"/>
      <c r="AR14" s="76"/>
      <c r="AS14" s="76"/>
      <c r="AT14" s="82" t="s">
        <v>90</v>
      </c>
      <c r="AU14" s="82" t="s">
        <v>90</v>
      </c>
      <c r="AV14" s="83">
        <f t="shared" si="4"/>
        <v>1</v>
      </c>
      <c r="AW14" s="84" t="str">
        <f t="shared" si="6"/>
        <v>1-Los controles existentes se aplican y son efectivos para minimizar el impacto</v>
      </c>
      <c r="AX14" s="85" t="s">
        <v>245</v>
      </c>
    </row>
    <row r="15" spans="1:50" ht="49.5" customHeight="1">
      <c r="A15" s="132"/>
      <c r="B15" s="120"/>
      <c r="C15" s="50" t="s">
        <v>211</v>
      </c>
      <c r="D15" s="52" t="s">
        <v>53</v>
      </c>
      <c r="E15" s="50" t="s">
        <v>214</v>
      </c>
      <c r="F15" s="50" t="s">
        <v>68</v>
      </c>
      <c r="G15" s="50" t="s">
        <v>186</v>
      </c>
      <c r="H15" s="50" t="str">
        <f>IFERROR(VLOOKUP(G15,'Guía Diligenciamiento'!$A$48:$B$89,2)," ")</f>
        <v>Emisiones - dióxido de  carbono (CO2)</v>
      </c>
      <c r="I15" s="52">
        <v>5</v>
      </c>
      <c r="J15" s="52">
        <v>5</v>
      </c>
      <c r="K15" s="51">
        <f t="shared" ref="K15" si="14">(I15*J15)</f>
        <v>25</v>
      </c>
      <c r="L15" s="52">
        <v>10</v>
      </c>
      <c r="M15" s="52">
        <v>5</v>
      </c>
      <c r="N15" s="52">
        <v>10</v>
      </c>
      <c r="O15" s="53">
        <f t="shared" ref="O15" si="15">(L15*3.5)+(M15*3.5)+(N15*3)</f>
        <v>82.5</v>
      </c>
      <c r="P15" s="52">
        <v>1</v>
      </c>
      <c r="Q15" s="52">
        <v>1</v>
      </c>
      <c r="R15" s="54">
        <f t="shared" si="12"/>
        <v>1</v>
      </c>
      <c r="S15" s="62">
        <f t="shared" si="13"/>
        <v>48.475000000000001</v>
      </c>
      <c r="T15" s="86" t="str">
        <f t="shared" si="5"/>
        <v>MEDIO</v>
      </c>
      <c r="U15" s="55" t="s">
        <v>90</v>
      </c>
      <c r="V15" s="55" t="s">
        <v>90</v>
      </c>
      <c r="W15" s="52"/>
      <c r="X15" s="52"/>
      <c r="Y15" s="52" t="s">
        <v>215</v>
      </c>
      <c r="Z15" s="52"/>
      <c r="AA15" s="52"/>
      <c r="AB15" s="52" t="s">
        <v>215</v>
      </c>
      <c r="AC15" s="52"/>
      <c r="AD15" s="52" t="s">
        <v>215</v>
      </c>
      <c r="AE15" s="52"/>
      <c r="AF15" s="52" t="s">
        <v>215</v>
      </c>
      <c r="AG15" s="52"/>
      <c r="AH15" s="52"/>
      <c r="AI15" s="52"/>
      <c r="AJ15" s="52"/>
      <c r="AK15" s="52"/>
      <c r="AL15" s="52"/>
      <c r="AM15" s="52"/>
      <c r="AN15" s="52"/>
      <c r="AO15" s="52"/>
      <c r="AP15" s="52"/>
      <c r="AQ15" s="52"/>
      <c r="AR15" s="52"/>
      <c r="AS15" s="52"/>
      <c r="AT15" s="55" t="s">
        <v>90</v>
      </c>
      <c r="AU15" s="55" t="s">
        <v>90</v>
      </c>
      <c r="AV15" s="56">
        <f t="shared" si="4"/>
        <v>1</v>
      </c>
      <c r="AW15" s="57" t="str">
        <f t="shared" si="6"/>
        <v>1-Los controles existentes se aplican y son efectivos para minimizar el impacto</v>
      </c>
      <c r="AX15" s="58" t="s">
        <v>244</v>
      </c>
    </row>
    <row r="16" spans="1:50" ht="49.5" customHeight="1">
      <c r="A16" s="132"/>
      <c r="B16" s="120"/>
      <c r="C16" s="50" t="s">
        <v>211</v>
      </c>
      <c r="D16" s="52" t="s">
        <v>53</v>
      </c>
      <c r="E16" s="50" t="s">
        <v>214</v>
      </c>
      <c r="F16" s="50" t="s">
        <v>217</v>
      </c>
      <c r="G16" s="50" t="s">
        <v>199</v>
      </c>
      <c r="H16" s="50" t="str">
        <f>IFERROR(VLOOKUP(G16,'Guía Diligenciamiento'!$A$48:$B$89,2)," ")</f>
        <v>Presión sobre recursos naturales</v>
      </c>
      <c r="I16" s="52">
        <v>10</v>
      </c>
      <c r="J16" s="52">
        <v>5</v>
      </c>
      <c r="K16" s="51">
        <f t="shared" si="10"/>
        <v>50</v>
      </c>
      <c r="L16" s="52">
        <v>10</v>
      </c>
      <c r="M16" s="52">
        <v>1</v>
      </c>
      <c r="N16" s="52">
        <v>10</v>
      </c>
      <c r="O16" s="53">
        <f t="shared" si="11"/>
        <v>68.5</v>
      </c>
      <c r="P16" s="52">
        <v>1</v>
      </c>
      <c r="Q16" s="52">
        <v>1</v>
      </c>
      <c r="R16" s="54">
        <f t="shared" si="12"/>
        <v>1</v>
      </c>
      <c r="S16" s="62">
        <f t="shared" si="13"/>
        <v>53.424999999999997</v>
      </c>
      <c r="T16" s="86" t="str">
        <f t="shared" si="5"/>
        <v>MEDIO</v>
      </c>
      <c r="U16" s="55" t="s">
        <v>90</v>
      </c>
      <c r="V16" s="55" t="s">
        <v>90</v>
      </c>
      <c r="W16" s="52"/>
      <c r="X16" s="52"/>
      <c r="Y16" s="52" t="s">
        <v>215</v>
      </c>
      <c r="Z16" s="52"/>
      <c r="AA16" s="52"/>
      <c r="AB16" s="52" t="s">
        <v>215</v>
      </c>
      <c r="AC16" s="52"/>
      <c r="AD16" s="52"/>
      <c r="AE16" s="52"/>
      <c r="AF16" s="52"/>
      <c r="AG16" s="52"/>
      <c r="AH16" s="52"/>
      <c r="AI16" s="52"/>
      <c r="AJ16" s="52"/>
      <c r="AK16" s="52"/>
      <c r="AL16" s="52"/>
      <c r="AM16" s="52"/>
      <c r="AN16" s="52"/>
      <c r="AO16" s="52"/>
      <c r="AP16" s="52"/>
      <c r="AQ16" s="52"/>
      <c r="AR16" s="52"/>
      <c r="AS16" s="52"/>
      <c r="AT16" s="55" t="s">
        <v>90</v>
      </c>
      <c r="AU16" s="55" t="s">
        <v>90</v>
      </c>
      <c r="AV16" s="56">
        <f t="shared" si="4"/>
        <v>1</v>
      </c>
      <c r="AW16" s="57" t="str">
        <f t="shared" si="6"/>
        <v>1-Los controles existentes se aplican y son efectivos para minimizar el impacto</v>
      </c>
      <c r="AX16" s="59" t="s">
        <v>241</v>
      </c>
    </row>
    <row r="17" spans="1:50" ht="49.5" customHeight="1">
      <c r="A17" s="132"/>
      <c r="B17" s="120"/>
      <c r="C17" s="50" t="s">
        <v>211</v>
      </c>
      <c r="D17" s="52" t="s">
        <v>53</v>
      </c>
      <c r="E17" s="50" t="s">
        <v>214</v>
      </c>
      <c r="F17" s="50" t="s">
        <v>68</v>
      </c>
      <c r="G17" s="50" t="s">
        <v>204</v>
      </c>
      <c r="H17" s="50" t="str">
        <f>IFERROR(VLOOKUP(G17,'Guía Diligenciamiento'!$A$48:$B$89,2)," ")</f>
        <v>Aumento de conciencia ambiental</v>
      </c>
      <c r="I17" s="52">
        <v>10</v>
      </c>
      <c r="J17" s="52">
        <v>5</v>
      </c>
      <c r="K17" s="51">
        <f t="shared" si="10"/>
        <v>50</v>
      </c>
      <c r="L17" s="52">
        <v>10</v>
      </c>
      <c r="M17" s="52">
        <v>5</v>
      </c>
      <c r="N17" s="52">
        <v>10</v>
      </c>
      <c r="O17" s="53">
        <f t="shared" si="11"/>
        <v>82.5</v>
      </c>
      <c r="P17" s="52">
        <v>1</v>
      </c>
      <c r="Q17" s="52">
        <v>1</v>
      </c>
      <c r="R17" s="54">
        <f t="shared" si="12"/>
        <v>1</v>
      </c>
      <c r="S17" s="62">
        <f t="shared" si="13"/>
        <v>59.725000000000001</v>
      </c>
      <c r="T17" s="86" t="str">
        <f t="shared" si="5"/>
        <v>MEDIO</v>
      </c>
      <c r="U17" s="55" t="s">
        <v>90</v>
      </c>
      <c r="V17" s="55" t="s">
        <v>90</v>
      </c>
      <c r="W17" s="52"/>
      <c r="X17" s="52"/>
      <c r="Y17" s="52" t="s">
        <v>215</v>
      </c>
      <c r="Z17" s="52"/>
      <c r="AA17" s="52"/>
      <c r="AB17" s="52" t="s">
        <v>215</v>
      </c>
      <c r="AC17" s="52"/>
      <c r="AD17" s="52"/>
      <c r="AE17" s="52"/>
      <c r="AF17" s="52"/>
      <c r="AG17" s="52"/>
      <c r="AH17" s="52"/>
      <c r="AI17" s="52"/>
      <c r="AJ17" s="52"/>
      <c r="AK17" s="52"/>
      <c r="AL17" s="52"/>
      <c r="AM17" s="52"/>
      <c r="AN17" s="52"/>
      <c r="AO17" s="52"/>
      <c r="AP17" s="52"/>
      <c r="AQ17" s="52"/>
      <c r="AR17" s="52"/>
      <c r="AS17" s="52"/>
      <c r="AT17" s="55" t="s">
        <v>90</v>
      </c>
      <c r="AU17" s="55" t="s">
        <v>90</v>
      </c>
      <c r="AV17" s="56">
        <f t="shared" si="4"/>
        <v>1</v>
      </c>
      <c r="AW17" s="57" t="str">
        <f t="shared" si="6"/>
        <v>1-Los controles existentes se aplican y son efectivos para minimizar el impacto</v>
      </c>
      <c r="AX17" s="59" t="s">
        <v>243</v>
      </c>
    </row>
    <row r="18" spans="1:50" ht="49.5" customHeight="1">
      <c r="A18" s="132"/>
      <c r="B18" s="120"/>
      <c r="C18" s="50" t="s">
        <v>211</v>
      </c>
      <c r="D18" s="52" t="s">
        <v>53</v>
      </c>
      <c r="E18" s="50" t="s">
        <v>214</v>
      </c>
      <c r="F18" s="50" t="s">
        <v>68</v>
      </c>
      <c r="G18" s="50" t="s">
        <v>208</v>
      </c>
      <c r="H18" s="50" t="str">
        <f>IFERROR(VLOOKUP(G18,'Guía Diligenciamiento'!$A$48:$B$89,2)," ")</f>
        <v>Contaminación de los Recursos Naturales</v>
      </c>
      <c r="I18" s="52">
        <v>10</v>
      </c>
      <c r="J18" s="52">
        <v>5</v>
      </c>
      <c r="K18" s="51">
        <f t="shared" si="10"/>
        <v>50</v>
      </c>
      <c r="L18" s="52">
        <v>10</v>
      </c>
      <c r="M18" s="52">
        <v>5</v>
      </c>
      <c r="N18" s="52">
        <v>10</v>
      </c>
      <c r="O18" s="53">
        <f t="shared" si="11"/>
        <v>82.5</v>
      </c>
      <c r="P18" s="52">
        <v>1</v>
      </c>
      <c r="Q18" s="52">
        <v>1</v>
      </c>
      <c r="R18" s="54">
        <f t="shared" si="12"/>
        <v>1</v>
      </c>
      <c r="S18" s="62">
        <f t="shared" si="13"/>
        <v>59.725000000000001</v>
      </c>
      <c r="T18" s="86" t="str">
        <f t="shared" si="5"/>
        <v>MEDIO</v>
      </c>
      <c r="U18" s="55" t="s">
        <v>90</v>
      </c>
      <c r="V18" s="55" t="s">
        <v>90</v>
      </c>
      <c r="W18" s="52"/>
      <c r="X18" s="52"/>
      <c r="Y18" s="52"/>
      <c r="Z18" s="52"/>
      <c r="AA18" s="52"/>
      <c r="AB18" s="52" t="s">
        <v>215</v>
      </c>
      <c r="AC18" s="52"/>
      <c r="AD18" s="52"/>
      <c r="AE18" s="52"/>
      <c r="AF18" s="52"/>
      <c r="AG18" s="52"/>
      <c r="AH18" s="52"/>
      <c r="AI18" s="52"/>
      <c r="AJ18" s="52"/>
      <c r="AK18" s="52"/>
      <c r="AL18" s="52"/>
      <c r="AM18" s="52"/>
      <c r="AN18" s="52"/>
      <c r="AO18" s="52"/>
      <c r="AP18" s="52"/>
      <c r="AQ18" s="52"/>
      <c r="AR18" s="52"/>
      <c r="AS18" s="52"/>
      <c r="AT18" s="55" t="s">
        <v>90</v>
      </c>
      <c r="AU18" s="55" t="s">
        <v>90</v>
      </c>
      <c r="AV18" s="56">
        <f t="shared" si="4"/>
        <v>1</v>
      </c>
      <c r="AW18" s="57" t="str">
        <f t="shared" si="6"/>
        <v>1-Los controles existentes se aplican y son efectivos para minimizar el impacto</v>
      </c>
      <c r="AX18" s="59" t="s">
        <v>243</v>
      </c>
    </row>
    <row r="19" spans="1:50" ht="49.5" customHeight="1">
      <c r="A19" s="132"/>
      <c r="B19" s="120" t="s">
        <v>218</v>
      </c>
      <c r="C19" s="50" t="s">
        <v>211</v>
      </c>
      <c r="D19" s="52" t="s">
        <v>53</v>
      </c>
      <c r="E19" s="50" t="s">
        <v>214</v>
      </c>
      <c r="F19" s="50" t="s">
        <v>219</v>
      </c>
      <c r="G19" s="50" t="s">
        <v>186</v>
      </c>
      <c r="H19" s="50" t="str">
        <f>IFERROR(VLOOKUP(G19,'Guía Diligenciamiento'!$A$48:$B$89,2)," ")</f>
        <v>Emisiones - dióxido de  carbono (CO2)</v>
      </c>
      <c r="I19" s="52">
        <v>5</v>
      </c>
      <c r="J19" s="52">
        <v>5</v>
      </c>
      <c r="K19" s="51">
        <f t="shared" si="10"/>
        <v>25</v>
      </c>
      <c r="L19" s="52">
        <v>10</v>
      </c>
      <c r="M19" s="52">
        <v>5</v>
      </c>
      <c r="N19" s="52">
        <v>10</v>
      </c>
      <c r="O19" s="53">
        <f t="shared" si="11"/>
        <v>82.5</v>
      </c>
      <c r="P19" s="52">
        <v>1</v>
      </c>
      <c r="Q19" s="52">
        <v>1</v>
      </c>
      <c r="R19" s="54">
        <f t="shared" si="12"/>
        <v>1</v>
      </c>
      <c r="S19" s="62">
        <f t="shared" si="13"/>
        <v>48.475000000000001</v>
      </c>
      <c r="T19" s="86" t="str">
        <f t="shared" si="5"/>
        <v>MEDIO</v>
      </c>
      <c r="U19" s="55" t="s">
        <v>90</v>
      </c>
      <c r="V19" s="55" t="s">
        <v>90</v>
      </c>
      <c r="W19" s="52"/>
      <c r="X19" s="52"/>
      <c r="Y19" s="52" t="s">
        <v>215</v>
      </c>
      <c r="Z19" s="52"/>
      <c r="AA19" s="52" t="s">
        <v>215</v>
      </c>
      <c r="AB19" s="52" t="s">
        <v>215</v>
      </c>
      <c r="AC19" s="52"/>
      <c r="AD19" s="52" t="s">
        <v>215</v>
      </c>
      <c r="AE19" s="52"/>
      <c r="AF19" s="52" t="s">
        <v>215</v>
      </c>
      <c r="AG19" s="52"/>
      <c r="AH19" s="52"/>
      <c r="AI19" s="52"/>
      <c r="AJ19" s="52"/>
      <c r="AK19" s="52"/>
      <c r="AL19" s="52"/>
      <c r="AM19" s="52"/>
      <c r="AN19" s="52"/>
      <c r="AO19" s="52"/>
      <c r="AP19" s="52"/>
      <c r="AQ19" s="52"/>
      <c r="AR19" s="52"/>
      <c r="AS19" s="52"/>
      <c r="AT19" s="55" t="s">
        <v>90</v>
      </c>
      <c r="AU19" s="55" t="s">
        <v>90</v>
      </c>
      <c r="AV19" s="56">
        <f t="shared" si="4"/>
        <v>1</v>
      </c>
      <c r="AW19" s="57" t="str">
        <f t="shared" si="6"/>
        <v>1-Los controles existentes se aplican y son efectivos para minimizar el impacto</v>
      </c>
      <c r="AX19" s="58" t="s">
        <v>244</v>
      </c>
    </row>
    <row r="20" spans="1:50" ht="49.5" customHeight="1">
      <c r="A20" s="132"/>
      <c r="B20" s="120"/>
      <c r="C20" s="50" t="s">
        <v>211</v>
      </c>
      <c r="D20" s="52" t="s">
        <v>54</v>
      </c>
      <c r="E20" s="50" t="s">
        <v>214</v>
      </c>
      <c r="F20" s="50" t="s">
        <v>68</v>
      </c>
      <c r="G20" s="50" t="s">
        <v>207</v>
      </c>
      <c r="H20" s="50" t="str">
        <f>IFERROR(VLOOKUP(G20,'Guía Diligenciamiento'!$A$48:$B$89,2)," ")</f>
        <v>Contaminación de los Recursos Naturales</v>
      </c>
      <c r="I20" s="52">
        <v>10</v>
      </c>
      <c r="J20" s="52">
        <v>5</v>
      </c>
      <c r="K20" s="51">
        <f t="shared" si="10"/>
        <v>50</v>
      </c>
      <c r="L20" s="52">
        <v>5</v>
      </c>
      <c r="M20" s="52">
        <v>5</v>
      </c>
      <c r="N20" s="52">
        <v>10</v>
      </c>
      <c r="O20" s="53">
        <f t="shared" si="11"/>
        <v>65</v>
      </c>
      <c r="P20" s="52">
        <v>1</v>
      </c>
      <c r="Q20" s="52">
        <v>1</v>
      </c>
      <c r="R20" s="54">
        <f t="shared" si="12"/>
        <v>1</v>
      </c>
      <c r="S20" s="62">
        <f t="shared" si="13"/>
        <v>51.85</v>
      </c>
      <c r="T20" s="86" t="str">
        <f t="shared" si="5"/>
        <v>MEDIO</v>
      </c>
      <c r="U20" s="55" t="s">
        <v>90</v>
      </c>
      <c r="V20" s="55" t="s">
        <v>91</v>
      </c>
      <c r="W20" s="52"/>
      <c r="X20" s="52"/>
      <c r="Y20" s="52" t="s">
        <v>215</v>
      </c>
      <c r="Z20" s="52" t="s">
        <v>215</v>
      </c>
      <c r="AA20" s="52"/>
      <c r="AB20" s="52"/>
      <c r="AC20" s="52"/>
      <c r="AD20" s="52"/>
      <c r="AE20" s="52"/>
      <c r="AF20" s="52"/>
      <c r="AG20" s="52"/>
      <c r="AH20" s="52"/>
      <c r="AI20" s="52"/>
      <c r="AJ20" s="52"/>
      <c r="AK20" s="52"/>
      <c r="AL20" s="52"/>
      <c r="AM20" s="52"/>
      <c r="AN20" s="52"/>
      <c r="AO20" s="52"/>
      <c r="AP20" s="52"/>
      <c r="AQ20" s="52"/>
      <c r="AR20" s="52"/>
      <c r="AS20" s="52"/>
      <c r="AT20" s="55" t="s">
        <v>91</v>
      </c>
      <c r="AU20" s="55" t="s">
        <v>91</v>
      </c>
      <c r="AV20" s="56">
        <f t="shared" si="4"/>
        <v>4</v>
      </c>
      <c r="AW20" s="57" t="str">
        <f t="shared" si="6"/>
        <v>4-Los controles existen pero no se aplican</v>
      </c>
      <c r="AX20" s="59"/>
    </row>
    <row r="21" spans="1:50" ht="49.5" customHeight="1">
      <c r="A21" s="132"/>
      <c r="B21" s="120" t="s">
        <v>220</v>
      </c>
      <c r="C21" s="50" t="s">
        <v>211</v>
      </c>
      <c r="D21" s="52" t="s">
        <v>53</v>
      </c>
      <c r="E21" s="50" t="s">
        <v>214</v>
      </c>
      <c r="F21" s="50" t="s">
        <v>63</v>
      </c>
      <c r="G21" s="50" t="s">
        <v>133</v>
      </c>
      <c r="H21" s="50" t="str">
        <f>IFERROR(VLOOKUP(G21,'Guía Diligenciamiento'!$A$48:$B$89,2)," ")</f>
        <v>Presión sobre recursos naturales</v>
      </c>
      <c r="I21" s="52">
        <v>10</v>
      </c>
      <c r="J21" s="52">
        <v>5</v>
      </c>
      <c r="K21" s="51">
        <f t="shared" si="10"/>
        <v>50</v>
      </c>
      <c r="L21" s="52">
        <v>10</v>
      </c>
      <c r="M21" s="52">
        <v>5</v>
      </c>
      <c r="N21" s="52">
        <v>10</v>
      </c>
      <c r="O21" s="53">
        <f t="shared" si="11"/>
        <v>82.5</v>
      </c>
      <c r="P21" s="52">
        <v>1</v>
      </c>
      <c r="Q21" s="52">
        <v>1</v>
      </c>
      <c r="R21" s="54">
        <f t="shared" si="12"/>
        <v>1</v>
      </c>
      <c r="S21" s="62">
        <f t="shared" si="13"/>
        <v>59.725000000000001</v>
      </c>
      <c r="T21" s="86" t="str">
        <f t="shared" si="5"/>
        <v>MEDIO</v>
      </c>
      <c r="U21" s="55" t="s">
        <v>90</v>
      </c>
      <c r="V21" s="55" t="s">
        <v>90</v>
      </c>
      <c r="W21" s="52"/>
      <c r="X21" s="52"/>
      <c r="Y21" s="52" t="s">
        <v>215</v>
      </c>
      <c r="Z21" s="52"/>
      <c r="AA21" s="52"/>
      <c r="AB21" s="52" t="s">
        <v>215</v>
      </c>
      <c r="AC21" s="52"/>
      <c r="AD21" s="52" t="s">
        <v>215</v>
      </c>
      <c r="AE21" s="52"/>
      <c r="AF21" s="52" t="s">
        <v>215</v>
      </c>
      <c r="AG21" s="52"/>
      <c r="AH21" s="52"/>
      <c r="AI21" s="52"/>
      <c r="AJ21" s="52"/>
      <c r="AK21" s="52"/>
      <c r="AL21" s="52"/>
      <c r="AM21" s="52"/>
      <c r="AN21" s="52"/>
      <c r="AO21" s="52"/>
      <c r="AP21" s="52"/>
      <c r="AQ21" s="52"/>
      <c r="AR21" s="52"/>
      <c r="AS21" s="52"/>
      <c r="AT21" s="55" t="s">
        <v>90</v>
      </c>
      <c r="AU21" s="55" t="s">
        <v>90</v>
      </c>
      <c r="AV21" s="56">
        <f t="shared" si="4"/>
        <v>1</v>
      </c>
      <c r="AW21" s="57" t="str">
        <f t="shared" si="6"/>
        <v>1-Los controles existentes se aplican y son efectivos para minimizar el impacto</v>
      </c>
      <c r="AX21" s="59" t="s">
        <v>245</v>
      </c>
    </row>
    <row r="22" spans="1:50" ht="49.5" customHeight="1">
      <c r="A22" s="132"/>
      <c r="B22" s="120"/>
      <c r="C22" s="50" t="s">
        <v>211</v>
      </c>
      <c r="D22" s="52" t="s">
        <v>53</v>
      </c>
      <c r="E22" s="50" t="s">
        <v>214</v>
      </c>
      <c r="F22" s="50" t="s">
        <v>68</v>
      </c>
      <c r="G22" s="50" t="s">
        <v>208</v>
      </c>
      <c r="H22" s="50" t="str">
        <f>IFERROR(VLOOKUP(G22,'Guía Diligenciamiento'!$A$48:$B$89,2)," ")</f>
        <v>Contaminación de los Recursos Naturales</v>
      </c>
      <c r="I22" s="52">
        <v>10</v>
      </c>
      <c r="J22" s="52">
        <v>5</v>
      </c>
      <c r="K22" s="51">
        <f t="shared" si="10"/>
        <v>50</v>
      </c>
      <c r="L22" s="52">
        <v>10</v>
      </c>
      <c r="M22" s="52">
        <v>5</v>
      </c>
      <c r="N22" s="52">
        <v>10</v>
      </c>
      <c r="O22" s="53">
        <f t="shared" si="11"/>
        <v>82.5</v>
      </c>
      <c r="P22" s="52">
        <v>1</v>
      </c>
      <c r="Q22" s="52">
        <v>1</v>
      </c>
      <c r="R22" s="54">
        <f t="shared" si="12"/>
        <v>1</v>
      </c>
      <c r="S22" s="62">
        <f t="shared" si="13"/>
        <v>59.725000000000001</v>
      </c>
      <c r="T22" s="86" t="str">
        <f t="shared" si="5"/>
        <v>MEDIO</v>
      </c>
      <c r="U22" s="55" t="s">
        <v>90</v>
      </c>
      <c r="V22" s="55" t="s">
        <v>90</v>
      </c>
      <c r="W22" s="52"/>
      <c r="X22" s="52"/>
      <c r="Y22" s="52" t="s">
        <v>215</v>
      </c>
      <c r="Z22" s="52"/>
      <c r="AA22" s="52"/>
      <c r="AB22" s="52" t="s">
        <v>215</v>
      </c>
      <c r="AC22" s="52"/>
      <c r="AD22" s="52"/>
      <c r="AE22" s="52"/>
      <c r="AF22" s="52"/>
      <c r="AG22" s="52"/>
      <c r="AH22" s="52"/>
      <c r="AI22" s="52"/>
      <c r="AJ22" s="52"/>
      <c r="AK22" s="52"/>
      <c r="AL22" s="52"/>
      <c r="AM22" s="52"/>
      <c r="AN22" s="52"/>
      <c r="AO22" s="52"/>
      <c r="AP22" s="52"/>
      <c r="AQ22" s="52"/>
      <c r="AR22" s="52"/>
      <c r="AS22" s="52"/>
      <c r="AT22" s="55" t="s">
        <v>90</v>
      </c>
      <c r="AU22" s="55" t="s">
        <v>90</v>
      </c>
      <c r="AV22" s="56">
        <f t="shared" si="4"/>
        <v>1</v>
      </c>
      <c r="AW22" s="57" t="str">
        <f t="shared" si="6"/>
        <v>1-Los controles existentes se aplican y son efectivos para minimizar el impacto</v>
      </c>
      <c r="AX22" s="59" t="s">
        <v>243</v>
      </c>
    </row>
    <row r="23" spans="1:50" ht="49.5" customHeight="1">
      <c r="A23" s="132"/>
      <c r="B23" s="120"/>
      <c r="C23" s="50" t="s">
        <v>211</v>
      </c>
      <c r="D23" s="52" t="s">
        <v>53</v>
      </c>
      <c r="E23" s="50" t="s">
        <v>214</v>
      </c>
      <c r="F23" s="50" t="s">
        <v>63</v>
      </c>
      <c r="G23" s="50" t="s">
        <v>209</v>
      </c>
      <c r="H23" s="50" t="str">
        <f>IFERROR(VLOOKUP(G23,'Guía Diligenciamiento'!$A$48:$B$89,2)," ")</f>
        <v>Contaminación visual</v>
      </c>
      <c r="I23" s="52">
        <v>10</v>
      </c>
      <c r="J23" s="52">
        <v>5</v>
      </c>
      <c r="K23" s="51">
        <f t="shared" si="10"/>
        <v>50</v>
      </c>
      <c r="L23" s="52">
        <v>10</v>
      </c>
      <c r="M23" s="52">
        <v>5</v>
      </c>
      <c r="N23" s="52">
        <v>10</v>
      </c>
      <c r="O23" s="53">
        <f t="shared" si="11"/>
        <v>82.5</v>
      </c>
      <c r="P23" s="52">
        <v>1</v>
      </c>
      <c r="Q23" s="52">
        <v>1</v>
      </c>
      <c r="R23" s="54">
        <f t="shared" si="12"/>
        <v>1</v>
      </c>
      <c r="S23" s="62">
        <f t="shared" si="13"/>
        <v>59.725000000000001</v>
      </c>
      <c r="T23" s="86" t="str">
        <f t="shared" si="5"/>
        <v>MEDIO</v>
      </c>
      <c r="U23" s="55" t="s">
        <v>91</v>
      </c>
      <c r="V23" s="55" t="s">
        <v>91</v>
      </c>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5" t="s">
        <v>91</v>
      </c>
      <c r="AU23" s="55"/>
      <c r="AV23" s="56">
        <f t="shared" si="4"/>
        <v>5</v>
      </c>
      <c r="AW23" s="57" t="str">
        <f t="shared" si="6"/>
        <v>5-No existen controles</v>
      </c>
      <c r="AX23" s="59"/>
    </row>
    <row r="24" spans="1:50" ht="49.5" customHeight="1">
      <c r="A24" s="132"/>
      <c r="B24" s="120" t="s">
        <v>221</v>
      </c>
      <c r="C24" s="50" t="s">
        <v>211</v>
      </c>
      <c r="D24" s="52" t="s">
        <v>53</v>
      </c>
      <c r="E24" s="50" t="s">
        <v>214</v>
      </c>
      <c r="F24" s="50" t="s">
        <v>63</v>
      </c>
      <c r="G24" s="50" t="s">
        <v>133</v>
      </c>
      <c r="H24" s="50" t="str">
        <f>IFERROR(VLOOKUP(G24,'Guía Diligenciamiento'!$A$48:$B$89,2)," ")</f>
        <v>Presión sobre recursos naturales</v>
      </c>
      <c r="I24" s="52">
        <v>10</v>
      </c>
      <c r="J24" s="52">
        <v>5</v>
      </c>
      <c r="K24" s="51">
        <f t="shared" si="10"/>
        <v>50</v>
      </c>
      <c r="L24" s="52">
        <v>10</v>
      </c>
      <c r="M24" s="52">
        <v>1</v>
      </c>
      <c r="N24" s="52">
        <v>10</v>
      </c>
      <c r="O24" s="53">
        <f t="shared" si="11"/>
        <v>68.5</v>
      </c>
      <c r="P24" s="52">
        <v>1</v>
      </c>
      <c r="Q24" s="52">
        <v>1</v>
      </c>
      <c r="R24" s="54">
        <f t="shared" si="12"/>
        <v>1</v>
      </c>
      <c r="S24" s="62">
        <f t="shared" si="13"/>
        <v>53.424999999999997</v>
      </c>
      <c r="T24" s="86" t="str">
        <f t="shared" si="5"/>
        <v>MEDIO</v>
      </c>
      <c r="U24" s="55" t="s">
        <v>90</v>
      </c>
      <c r="V24" s="55" t="s">
        <v>90</v>
      </c>
      <c r="W24" s="52"/>
      <c r="X24" s="52"/>
      <c r="Y24" s="52" t="s">
        <v>215</v>
      </c>
      <c r="Z24" s="52"/>
      <c r="AA24" s="52"/>
      <c r="AB24" s="52" t="s">
        <v>215</v>
      </c>
      <c r="AC24" s="52"/>
      <c r="AD24" s="52" t="s">
        <v>215</v>
      </c>
      <c r="AE24" s="52"/>
      <c r="AF24" s="52"/>
      <c r="AG24" s="52"/>
      <c r="AH24" s="52"/>
      <c r="AI24" s="52"/>
      <c r="AJ24" s="52"/>
      <c r="AK24" s="52"/>
      <c r="AL24" s="52"/>
      <c r="AM24" s="52"/>
      <c r="AN24" s="52"/>
      <c r="AO24" s="52"/>
      <c r="AP24" s="52"/>
      <c r="AQ24" s="52"/>
      <c r="AR24" s="52"/>
      <c r="AS24" s="52"/>
      <c r="AT24" s="55" t="s">
        <v>90</v>
      </c>
      <c r="AU24" s="55" t="s">
        <v>90</v>
      </c>
      <c r="AV24" s="56">
        <f t="shared" si="4"/>
        <v>1</v>
      </c>
      <c r="AW24" s="57" t="str">
        <f t="shared" si="6"/>
        <v>1-Los controles existentes se aplican y son efectivos para minimizar el impacto</v>
      </c>
      <c r="AX24" s="59" t="s">
        <v>245</v>
      </c>
    </row>
    <row r="25" spans="1:50" ht="49.5" customHeight="1">
      <c r="A25" s="132"/>
      <c r="B25" s="120"/>
      <c r="C25" s="50" t="s">
        <v>211</v>
      </c>
      <c r="D25" s="52" t="s">
        <v>53</v>
      </c>
      <c r="E25" s="50" t="s">
        <v>214</v>
      </c>
      <c r="F25" s="50" t="s">
        <v>219</v>
      </c>
      <c r="G25" s="50" t="s">
        <v>186</v>
      </c>
      <c r="H25" s="50" t="str">
        <f>IFERROR(VLOOKUP(G25,'Guía Diligenciamiento'!$A$48:$B$89,2)," ")</f>
        <v>Emisiones - dióxido de  carbono (CO2)</v>
      </c>
      <c r="I25" s="52">
        <v>10</v>
      </c>
      <c r="J25" s="52">
        <v>5</v>
      </c>
      <c r="K25" s="51">
        <f t="shared" si="10"/>
        <v>50</v>
      </c>
      <c r="L25" s="52">
        <v>10</v>
      </c>
      <c r="M25" s="52">
        <v>1</v>
      </c>
      <c r="N25" s="52">
        <v>10</v>
      </c>
      <c r="O25" s="53">
        <f t="shared" si="11"/>
        <v>68.5</v>
      </c>
      <c r="P25" s="52">
        <v>1</v>
      </c>
      <c r="Q25" s="52">
        <v>1</v>
      </c>
      <c r="R25" s="54">
        <f t="shared" si="12"/>
        <v>1</v>
      </c>
      <c r="S25" s="62">
        <f t="shared" si="13"/>
        <v>53.424999999999997</v>
      </c>
      <c r="T25" s="86" t="str">
        <f t="shared" si="5"/>
        <v>MEDIO</v>
      </c>
      <c r="U25" s="55" t="s">
        <v>90</v>
      </c>
      <c r="V25" s="55" t="s">
        <v>90</v>
      </c>
      <c r="W25" s="52"/>
      <c r="X25" s="52"/>
      <c r="Y25" s="52" t="s">
        <v>215</v>
      </c>
      <c r="Z25" s="52"/>
      <c r="AA25" s="52"/>
      <c r="AB25" s="52" t="s">
        <v>215</v>
      </c>
      <c r="AC25" s="52"/>
      <c r="AD25" s="52" t="s">
        <v>215</v>
      </c>
      <c r="AE25" s="52"/>
      <c r="AF25" s="52" t="s">
        <v>215</v>
      </c>
      <c r="AG25" s="52"/>
      <c r="AH25" s="52"/>
      <c r="AI25" s="52"/>
      <c r="AJ25" s="52"/>
      <c r="AK25" s="52"/>
      <c r="AL25" s="52"/>
      <c r="AM25" s="52"/>
      <c r="AN25" s="52"/>
      <c r="AO25" s="52"/>
      <c r="AP25" s="52"/>
      <c r="AQ25" s="52"/>
      <c r="AR25" s="52"/>
      <c r="AS25" s="52"/>
      <c r="AT25" s="55" t="s">
        <v>90</v>
      </c>
      <c r="AU25" s="55" t="s">
        <v>90</v>
      </c>
      <c r="AV25" s="56">
        <f t="shared" si="4"/>
        <v>1</v>
      </c>
      <c r="AW25" s="57" t="str">
        <f t="shared" si="6"/>
        <v>1-Los controles existentes se aplican y son efectivos para minimizar el impacto</v>
      </c>
      <c r="AX25" s="58" t="s">
        <v>244</v>
      </c>
    </row>
    <row r="26" spans="1:50" ht="49.5" customHeight="1">
      <c r="A26" s="132"/>
      <c r="B26" s="120"/>
      <c r="C26" s="50" t="s">
        <v>211</v>
      </c>
      <c r="D26" s="52" t="s">
        <v>54</v>
      </c>
      <c r="E26" s="50" t="s">
        <v>214</v>
      </c>
      <c r="F26" s="50" t="s">
        <v>68</v>
      </c>
      <c r="G26" s="50" t="s">
        <v>204</v>
      </c>
      <c r="H26" s="50" t="str">
        <f>IFERROR(VLOOKUP(G26,'Guía Diligenciamiento'!$A$48:$B$89,2)," ")</f>
        <v>Aumento de conciencia ambiental</v>
      </c>
      <c r="I26" s="52">
        <v>10</v>
      </c>
      <c r="J26" s="52">
        <v>5</v>
      </c>
      <c r="K26" s="51">
        <f t="shared" si="10"/>
        <v>50</v>
      </c>
      <c r="L26" s="52">
        <v>10</v>
      </c>
      <c r="M26" s="52">
        <v>5</v>
      </c>
      <c r="N26" s="52">
        <v>10</v>
      </c>
      <c r="O26" s="53">
        <f t="shared" si="11"/>
        <v>82.5</v>
      </c>
      <c r="P26" s="52">
        <v>1</v>
      </c>
      <c r="Q26" s="52">
        <v>1</v>
      </c>
      <c r="R26" s="54">
        <f t="shared" si="12"/>
        <v>1</v>
      </c>
      <c r="S26" s="62">
        <f t="shared" si="13"/>
        <v>59.725000000000001</v>
      </c>
      <c r="T26" s="86" t="str">
        <f t="shared" si="5"/>
        <v>MEDIO</v>
      </c>
      <c r="U26" s="55" t="s">
        <v>90</v>
      </c>
      <c r="V26" s="55" t="s">
        <v>90</v>
      </c>
      <c r="W26" s="52"/>
      <c r="X26" s="52"/>
      <c r="Y26" s="52" t="s">
        <v>215</v>
      </c>
      <c r="Z26" s="52"/>
      <c r="AA26" s="52"/>
      <c r="AB26" s="52" t="s">
        <v>215</v>
      </c>
      <c r="AC26" s="52"/>
      <c r="AD26" s="52"/>
      <c r="AE26" s="52"/>
      <c r="AF26" s="52"/>
      <c r="AG26" s="52"/>
      <c r="AH26" s="52"/>
      <c r="AI26" s="52"/>
      <c r="AJ26" s="52"/>
      <c r="AK26" s="52"/>
      <c r="AL26" s="52"/>
      <c r="AM26" s="52"/>
      <c r="AN26" s="52"/>
      <c r="AO26" s="52"/>
      <c r="AP26" s="52"/>
      <c r="AQ26" s="52"/>
      <c r="AR26" s="52"/>
      <c r="AS26" s="52"/>
      <c r="AT26" s="55" t="s">
        <v>90</v>
      </c>
      <c r="AU26" s="55" t="s">
        <v>90</v>
      </c>
      <c r="AV26" s="56">
        <f t="shared" si="4"/>
        <v>1</v>
      </c>
      <c r="AW26" s="57" t="str">
        <f t="shared" si="6"/>
        <v>1-Los controles existentes se aplican y son efectivos para minimizar el impacto</v>
      </c>
      <c r="AX26" s="59" t="s">
        <v>243</v>
      </c>
    </row>
    <row r="27" spans="1:50" ht="49.5" customHeight="1">
      <c r="A27" s="132"/>
      <c r="B27" s="120"/>
      <c r="C27" s="50" t="s">
        <v>211</v>
      </c>
      <c r="D27" s="52" t="s">
        <v>53</v>
      </c>
      <c r="E27" s="50" t="s">
        <v>214</v>
      </c>
      <c r="F27" s="52" t="s">
        <v>68</v>
      </c>
      <c r="G27" s="50" t="s">
        <v>208</v>
      </c>
      <c r="H27" s="50" t="str">
        <f>IFERROR(VLOOKUP(G27,'Guía Diligenciamiento'!$A$48:$B$89,2)," ")</f>
        <v>Contaminación de los Recursos Naturales</v>
      </c>
      <c r="I27" s="52">
        <v>10</v>
      </c>
      <c r="J27" s="52">
        <v>5</v>
      </c>
      <c r="K27" s="51">
        <f t="shared" si="10"/>
        <v>50</v>
      </c>
      <c r="L27" s="52">
        <v>10</v>
      </c>
      <c r="M27" s="52">
        <v>5</v>
      </c>
      <c r="N27" s="52">
        <v>10</v>
      </c>
      <c r="O27" s="53">
        <f t="shared" si="11"/>
        <v>82.5</v>
      </c>
      <c r="P27" s="52">
        <v>1</v>
      </c>
      <c r="Q27" s="52">
        <v>1</v>
      </c>
      <c r="R27" s="54">
        <f t="shared" si="12"/>
        <v>1</v>
      </c>
      <c r="S27" s="62">
        <f t="shared" si="13"/>
        <v>59.725000000000001</v>
      </c>
      <c r="T27" s="86" t="str">
        <f t="shared" si="5"/>
        <v>MEDIO</v>
      </c>
      <c r="U27" s="55" t="s">
        <v>90</v>
      </c>
      <c r="V27" s="55" t="s">
        <v>90</v>
      </c>
      <c r="W27" s="52"/>
      <c r="X27" s="52"/>
      <c r="Y27" s="52" t="s">
        <v>215</v>
      </c>
      <c r="Z27" s="52"/>
      <c r="AA27" s="52"/>
      <c r="AB27" s="52" t="s">
        <v>215</v>
      </c>
      <c r="AC27" s="52"/>
      <c r="AD27" s="52"/>
      <c r="AE27" s="52"/>
      <c r="AF27" s="52"/>
      <c r="AG27" s="52"/>
      <c r="AH27" s="52"/>
      <c r="AI27" s="52"/>
      <c r="AJ27" s="52"/>
      <c r="AK27" s="52"/>
      <c r="AL27" s="52"/>
      <c r="AM27" s="52"/>
      <c r="AN27" s="52"/>
      <c r="AO27" s="52"/>
      <c r="AP27" s="52"/>
      <c r="AQ27" s="52"/>
      <c r="AR27" s="52"/>
      <c r="AS27" s="52"/>
      <c r="AT27" s="55" t="s">
        <v>90</v>
      </c>
      <c r="AU27" s="55" t="s">
        <v>90</v>
      </c>
      <c r="AV27" s="56">
        <f t="shared" si="4"/>
        <v>1</v>
      </c>
      <c r="AW27" s="57" t="str">
        <f t="shared" si="6"/>
        <v>1-Los controles existentes se aplican y son efectivos para minimizar el impacto</v>
      </c>
      <c r="AX27" s="59" t="s">
        <v>243</v>
      </c>
    </row>
    <row r="28" spans="1:50" ht="49.5" customHeight="1">
      <c r="A28" s="132"/>
      <c r="B28" s="120" t="s">
        <v>222</v>
      </c>
      <c r="C28" s="50" t="s">
        <v>211</v>
      </c>
      <c r="D28" s="52" t="s">
        <v>53</v>
      </c>
      <c r="E28" s="50" t="s">
        <v>214</v>
      </c>
      <c r="F28" s="52" t="s">
        <v>63</v>
      </c>
      <c r="G28" s="50" t="s">
        <v>133</v>
      </c>
      <c r="H28" s="50" t="str">
        <f>IFERROR(VLOOKUP(G28,'Guía Diligenciamiento'!$A$48:$B$89,2)," ")</f>
        <v>Presión sobre recursos naturales</v>
      </c>
      <c r="I28" s="52">
        <v>10</v>
      </c>
      <c r="J28" s="52">
        <v>5</v>
      </c>
      <c r="K28" s="51">
        <f t="shared" si="10"/>
        <v>50</v>
      </c>
      <c r="L28" s="52">
        <v>5</v>
      </c>
      <c r="M28" s="52">
        <v>1</v>
      </c>
      <c r="N28" s="52">
        <v>10</v>
      </c>
      <c r="O28" s="53">
        <f t="shared" si="11"/>
        <v>51</v>
      </c>
      <c r="P28" s="52">
        <v>1</v>
      </c>
      <c r="Q28" s="52">
        <v>1</v>
      </c>
      <c r="R28" s="54">
        <f t="shared" si="12"/>
        <v>1</v>
      </c>
      <c r="S28" s="62">
        <f t="shared" si="13"/>
        <v>45.55</v>
      </c>
      <c r="T28" s="86" t="str">
        <f t="shared" si="5"/>
        <v>MEDIO</v>
      </c>
      <c r="U28" s="55" t="s">
        <v>90</v>
      </c>
      <c r="V28" s="55" t="s">
        <v>90</v>
      </c>
      <c r="W28" s="52"/>
      <c r="X28" s="52"/>
      <c r="Y28" s="52" t="s">
        <v>215</v>
      </c>
      <c r="Z28" s="52"/>
      <c r="AA28" s="52"/>
      <c r="AB28" s="52" t="s">
        <v>215</v>
      </c>
      <c r="AC28" s="52"/>
      <c r="AD28" s="52" t="s">
        <v>215</v>
      </c>
      <c r="AE28" s="52"/>
      <c r="AF28" s="52" t="s">
        <v>215</v>
      </c>
      <c r="AG28" s="52"/>
      <c r="AH28" s="52"/>
      <c r="AI28" s="52"/>
      <c r="AJ28" s="52"/>
      <c r="AK28" s="52"/>
      <c r="AL28" s="52"/>
      <c r="AM28" s="52"/>
      <c r="AN28" s="52"/>
      <c r="AO28" s="52"/>
      <c r="AP28" s="52"/>
      <c r="AQ28" s="52"/>
      <c r="AR28" s="52"/>
      <c r="AS28" s="52"/>
      <c r="AT28" s="55" t="s">
        <v>90</v>
      </c>
      <c r="AU28" s="55" t="s">
        <v>90</v>
      </c>
      <c r="AV28" s="56">
        <f t="shared" si="4"/>
        <v>1</v>
      </c>
      <c r="AW28" s="57" t="str">
        <f t="shared" si="6"/>
        <v>1-Los controles existentes se aplican y son efectivos para minimizar el impacto</v>
      </c>
      <c r="AX28" s="59" t="s">
        <v>239</v>
      </c>
    </row>
    <row r="29" spans="1:50" ht="49.5" customHeight="1">
      <c r="A29" s="132"/>
      <c r="B29" s="120"/>
      <c r="C29" s="50" t="s">
        <v>211</v>
      </c>
      <c r="D29" s="52" t="s">
        <v>53</v>
      </c>
      <c r="E29" s="50" t="s">
        <v>214</v>
      </c>
      <c r="F29" s="52" t="s">
        <v>219</v>
      </c>
      <c r="G29" s="50" t="s">
        <v>186</v>
      </c>
      <c r="H29" s="50" t="str">
        <f>IFERROR(VLOOKUP(G29,'Guía Diligenciamiento'!$A$48:$B$89,2)," ")</f>
        <v>Emisiones - dióxido de  carbono (CO2)</v>
      </c>
      <c r="I29" s="52">
        <v>10</v>
      </c>
      <c r="J29" s="52">
        <v>5</v>
      </c>
      <c r="K29" s="51">
        <f t="shared" si="10"/>
        <v>50</v>
      </c>
      <c r="L29" s="52">
        <v>5</v>
      </c>
      <c r="M29" s="52">
        <v>1</v>
      </c>
      <c r="N29" s="52">
        <v>10</v>
      </c>
      <c r="O29" s="53">
        <f t="shared" si="11"/>
        <v>51</v>
      </c>
      <c r="P29" s="52">
        <v>1</v>
      </c>
      <c r="Q29" s="52">
        <v>1</v>
      </c>
      <c r="R29" s="54">
        <f t="shared" si="12"/>
        <v>1</v>
      </c>
      <c r="S29" s="62">
        <f t="shared" si="13"/>
        <v>45.55</v>
      </c>
      <c r="T29" s="86" t="str">
        <f t="shared" si="5"/>
        <v>MEDIO</v>
      </c>
      <c r="U29" s="55" t="s">
        <v>90</v>
      </c>
      <c r="V29" s="55" t="s">
        <v>90</v>
      </c>
      <c r="W29" s="52"/>
      <c r="X29" s="52"/>
      <c r="Y29" s="52"/>
      <c r="Z29" s="52"/>
      <c r="AA29" s="52"/>
      <c r="AB29" s="52" t="s">
        <v>215</v>
      </c>
      <c r="AC29" s="52"/>
      <c r="AD29" s="52"/>
      <c r="AE29" s="52"/>
      <c r="AF29" s="52"/>
      <c r="AG29" s="52"/>
      <c r="AH29" s="52"/>
      <c r="AI29" s="52"/>
      <c r="AJ29" s="52"/>
      <c r="AK29" s="52"/>
      <c r="AL29" s="52"/>
      <c r="AM29" s="52"/>
      <c r="AN29" s="52"/>
      <c r="AO29" s="52"/>
      <c r="AP29" s="52"/>
      <c r="AQ29" s="52"/>
      <c r="AR29" s="52"/>
      <c r="AS29" s="52"/>
      <c r="AT29" s="55" t="s">
        <v>90</v>
      </c>
      <c r="AU29" s="55" t="s">
        <v>90</v>
      </c>
      <c r="AV29" s="56">
        <f t="shared" si="4"/>
        <v>1</v>
      </c>
      <c r="AW29" s="57" t="str">
        <f t="shared" si="6"/>
        <v>1-Los controles existentes se aplican y son efectivos para minimizar el impacto</v>
      </c>
      <c r="AX29" s="58" t="s">
        <v>244</v>
      </c>
    </row>
    <row r="30" spans="1:50" ht="49.5" customHeight="1">
      <c r="A30" s="132"/>
      <c r="B30" s="120"/>
      <c r="C30" s="50" t="s">
        <v>211</v>
      </c>
      <c r="D30" s="52" t="s">
        <v>53</v>
      </c>
      <c r="E30" s="50" t="s">
        <v>214</v>
      </c>
      <c r="F30" s="52" t="s">
        <v>217</v>
      </c>
      <c r="G30" s="50" t="s">
        <v>199</v>
      </c>
      <c r="H30" s="50" t="str">
        <f>IFERROR(VLOOKUP(G30,'Guía Diligenciamiento'!$A$48:$B$89,2)," ")</f>
        <v>Presión sobre recursos naturales</v>
      </c>
      <c r="I30" s="52">
        <v>10</v>
      </c>
      <c r="J30" s="52">
        <v>5</v>
      </c>
      <c r="K30" s="51">
        <f t="shared" si="10"/>
        <v>50</v>
      </c>
      <c r="L30" s="52">
        <v>5</v>
      </c>
      <c r="M30" s="52">
        <v>1</v>
      </c>
      <c r="N30" s="52">
        <v>10</v>
      </c>
      <c r="O30" s="53">
        <f t="shared" si="11"/>
        <v>51</v>
      </c>
      <c r="P30" s="52">
        <v>1</v>
      </c>
      <c r="Q30" s="52">
        <v>1</v>
      </c>
      <c r="R30" s="54">
        <f t="shared" si="12"/>
        <v>1</v>
      </c>
      <c r="S30" s="62">
        <f t="shared" si="13"/>
        <v>45.55</v>
      </c>
      <c r="T30" s="86" t="str">
        <f t="shared" si="5"/>
        <v>MEDIO</v>
      </c>
      <c r="U30" s="55" t="s">
        <v>90</v>
      </c>
      <c r="V30" s="55" t="s">
        <v>90</v>
      </c>
      <c r="W30" s="52"/>
      <c r="X30" s="52"/>
      <c r="Y30" s="52" t="s">
        <v>215</v>
      </c>
      <c r="Z30" s="52"/>
      <c r="AA30" s="52"/>
      <c r="AB30" s="52" t="s">
        <v>215</v>
      </c>
      <c r="AC30" s="52"/>
      <c r="AD30" s="52"/>
      <c r="AE30" s="52"/>
      <c r="AF30" s="52"/>
      <c r="AG30" s="52"/>
      <c r="AH30" s="52"/>
      <c r="AI30" s="52"/>
      <c r="AJ30" s="52"/>
      <c r="AK30" s="52"/>
      <c r="AL30" s="52"/>
      <c r="AM30" s="52"/>
      <c r="AN30" s="52"/>
      <c r="AO30" s="52"/>
      <c r="AP30" s="52"/>
      <c r="AQ30" s="52"/>
      <c r="AR30" s="52"/>
      <c r="AS30" s="52"/>
      <c r="AT30" s="55" t="s">
        <v>90</v>
      </c>
      <c r="AU30" s="55" t="s">
        <v>90</v>
      </c>
      <c r="AV30" s="56">
        <f t="shared" si="4"/>
        <v>1</v>
      </c>
      <c r="AW30" s="57" t="str">
        <f t="shared" si="6"/>
        <v>1-Los controles existentes se aplican y son efectivos para minimizar el impacto</v>
      </c>
      <c r="AX30" s="59" t="s">
        <v>241</v>
      </c>
    </row>
    <row r="31" spans="1:50" ht="49.5" customHeight="1">
      <c r="A31" s="132"/>
      <c r="B31" s="120"/>
      <c r="C31" s="50" t="s">
        <v>211</v>
      </c>
      <c r="D31" s="52" t="s">
        <v>54</v>
      </c>
      <c r="E31" s="50" t="s">
        <v>214</v>
      </c>
      <c r="F31" s="52" t="s">
        <v>64</v>
      </c>
      <c r="G31" s="50" t="s">
        <v>203</v>
      </c>
      <c r="H31" s="50" t="str">
        <f>IFERROR(VLOOKUP(G31,'Guía Diligenciamiento'!$A$48:$B$89,2)," ")</f>
        <v>Contaminación de los Recursos Naturales</v>
      </c>
      <c r="I31" s="52">
        <v>10</v>
      </c>
      <c r="J31" s="52">
        <v>5</v>
      </c>
      <c r="K31" s="51">
        <f t="shared" si="10"/>
        <v>50</v>
      </c>
      <c r="L31" s="52">
        <v>5</v>
      </c>
      <c r="M31" s="52">
        <v>1</v>
      </c>
      <c r="N31" s="52">
        <v>10</v>
      </c>
      <c r="O31" s="53">
        <f t="shared" si="11"/>
        <v>51</v>
      </c>
      <c r="P31" s="52">
        <v>1</v>
      </c>
      <c r="Q31" s="52">
        <v>1</v>
      </c>
      <c r="R31" s="54">
        <f t="shared" si="12"/>
        <v>1</v>
      </c>
      <c r="S31" s="62">
        <f t="shared" si="13"/>
        <v>45.55</v>
      </c>
      <c r="T31" s="86" t="str">
        <f t="shared" si="5"/>
        <v>MEDIO</v>
      </c>
      <c r="U31" s="55" t="s">
        <v>90</v>
      </c>
      <c r="V31" s="55" t="s">
        <v>90</v>
      </c>
      <c r="W31" s="52"/>
      <c r="X31" s="52"/>
      <c r="Y31" s="52" t="s">
        <v>215</v>
      </c>
      <c r="Z31" s="52"/>
      <c r="AA31" s="52" t="s">
        <v>215</v>
      </c>
      <c r="AB31" s="52"/>
      <c r="AC31" s="52"/>
      <c r="AD31" s="52" t="s">
        <v>215</v>
      </c>
      <c r="AE31" s="52"/>
      <c r="AF31" s="52"/>
      <c r="AG31" s="52"/>
      <c r="AH31" s="52"/>
      <c r="AI31" s="52"/>
      <c r="AJ31" s="52"/>
      <c r="AK31" s="52"/>
      <c r="AL31" s="52"/>
      <c r="AM31" s="52"/>
      <c r="AN31" s="52"/>
      <c r="AO31" s="52"/>
      <c r="AP31" s="52"/>
      <c r="AQ31" s="52"/>
      <c r="AR31" s="52"/>
      <c r="AS31" s="52"/>
      <c r="AT31" s="55" t="s">
        <v>90</v>
      </c>
      <c r="AU31" s="55" t="s">
        <v>90</v>
      </c>
      <c r="AV31" s="56">
        <f t="shared" si="4"/>
        <v>1</v>
      </c>
      <c r="AW31" s="57" t="str">
        <f t="shared" si="6"/>
        <v>1-Los controles existentes se aplican y son efectivos para minimizar el impacto</v>
      </c>
      <c r="AX31" s="59" t="s">
        <v>247</v>
      </c>
    </row>
    <row r="32" spans="1:50" ht="49.5" customHeight="1">
      <c r="A32" s="132"/>
      <c r="B32" s="120"/>
      <c r="C32" s="50" t="s">
        <v>211</v>
      </c>
      <c r="D32" s="52" t="s">
        <v>54</v>
      </c>
      <c r="E32" s="50" t="s">
        <v>214</v>
      </c>
      <c r="F32" s="52" t="s">
        <v>68</v>
      </c>
      <c r="G32" s="50" t="s">
        <v>204</v>
      </c>
      <c r="H32" s="50" t="str">
        <f>IFERROR(VLOOKUP(G32,'Guía Diligenciamiento'!$A$48:$B$89,2)," ")</f>
        <v>Aumento de conciencia ambiental</v>
      </c>
      <c r="I32" s="52">
        <v>10</v>
      </c>
      <c r="J32" s="52">
        <v>5</v>
      </c>
      <c r="K32" s="51">
        <f t="shared" si="10"/>
        <v>50</v>
      </c>
      <c r="L32" s="52">
        <v>5</v>
      </c>
      <c r="M32" s="52">
        <v>5</v>
      </c>
      <c r="N32" s="52">
        <v>10</v>
      </c>
      <c r="O32" s="53">
        <f t="shared" si="11"/>
        <v>65</v>
      </c>
      <c r="P32" s="52">
        <v>1</v>
      </c>
      <c r="Q32" s="52">
        <v>1</v>
      </c>
      <c r="R32" s="54">
        <f t="shared" si="12"/>
        <v>1</v>
      </c>
      <c r="S32" s="62">
        <f t="shared" si="13"/>
        <v>51.85</v>
      </c>
      <c r="T32" s="86" t="str">
        <f t="shared" si="5"/>
        <v>MEDIO</v>
      </c>
      <c r="U32" s="55" t="s">
        <v>90</v>
      </c>
      <c r="V32" s="55" t="s">
        <v>90</v>
      </c>
      <c r="W32" s="52"/>
      <c r="X32" s="52"/>
      <c r="Y32" s="52" t="s">
        <v>215</v>
      </c>
      <c r="Z32" s="52" t="s">
        <v>215</v>
      </c>
      <c r="AA32" s="52"/>
      <c r="AB32" s="52" t="s">
        <v>215</v>
      </c>
      <c r="AC32" s="52"/>
      <c r="AD32" s="52"/>
      <c r="AE32" s="52"/>
      <c r="AF32" s="52"/>
      <c r="AG32" s="52"/>
      <c r="AH32" s="52"/>
      <c r="AI32" s="52"/>
      <c r="AJ32" s="52"/>
      <c r="AK32" s="52"/>
      <c r="AL32" s="52"/>
      <c r="AM32" s="52"/>
      <c r="AN32" s="52"/>
      <c r="AO32" s="52"/>
      <c r="AP32" s="52"/>
      <c r="AQ32" s="52"/>
      <c r="AR32" s="52"/>
      <c r="AS32" s="52"/>
      <c r="AT32" s="55" t="s">
        <v>90</v>
      </c>
      <c r="AU32" s="55" t="s">
        <v>90</v>
      </c>
      <c r="AV32" s="56">
        <f t="shared" si="4"/>
        <v>1</v>
      </c>
      <c r="AW32" s="57" t="str">
        <f t="shared" si="6"/>
        <v>1-Los controles existentes se aplican y son efectivos para minimizar el impacto</v>
      </c>
      <c r="AX32" s="59" t="s">
        <v>243</v>
      </c>
    </row>
    <row r="33" spans="1:50" ht="49.5" customHeight="1">
      <c r="A33" s="132"/>
      <c r="B33" s="120"/>
      <c r="C33" s="50" t="s">
        <v>211</v>
      </c>
      <c r="D33" s="52" t="s">
        <v>53</v>
      </c>
      <c r="E33" s="50" t="s">
        <v>214</v>
      </c>
      <c r="F33" s="52" t="s">
        <v>68</v>
      </c>
      <c r="G33" s="50" t="s">
        <v>208</v>
      </c>
      <c r="H33" s="50" t="str">
        <f>IFERROR(VLOOKUP(G33,'Guía Diligenciamiento'!$A$48:$B$89,2)," ")</f>
        <v>Contaminación de los Recursos Naturales</v>
      </c>
      <c r="I33" s="52">
        <v>10</v>
      </c>
      <c r="J33" s="52">
        <v>5</v>
      </c>
      <c r="K33" s="51">
        <f t="shared" si="10"/>
        <v>50</v>
      </c>
      <c r="L33" s="52">
        <v>5</v>
      </c>
      <c r="M33" s="52">
        <v>5</v>
      </c>
      <c r="N33" s="52">
        <v>10</v>
      </c>
      <c r="O33" s="53">
        <f t="shared" si="11"/>
        <v>65</v>
      </c>
      <c r="P33" s="52">
        <v>1</v>
      </c>
      <c r="Q33" s="52">
        <v>1</v>
      </c>
      <c r="R33" s="54">
        <f t="shared" si="12"/>
        <v>1</v>
      </c>
      <c r="S33" s="62">
        <f t="shared" si="13"/>
        <v>51.85</v>
      </c>
      <c r="T33" s="86" t="str">
        <f t="shared" si="5"/>
        <v>MEDIO</v>
      </c>
      <c r="U33" s="55" t="s">
        <v>90</v>
      </c>
      <c r="V33" s="55" t="s">
        <v>90</v>
      </c>
      <c r="W33" s="52"/>
      <c r="X33" s="52"/>
      <c r="Y33" s="52"/>
      <c r="Z33" s="52" t="s">
        <v>215</v>
      </c>
      <c r="AA33" s="52"/>
      <c r="AB33" s="52" t="s">
        <v>215</v>
      </c>
      <c r="AC33" s="52"/>
      <c r="AD33" s="52"/>
      <c r="AE33" s="52"/>
      <c r="AF33" s="52"/>
      <c r="AG33" s="52"/>
      <c r="AH33" s="52"/>
      <c r="AI33" s="52"/>
      <c r="AJ33" s="52"/>
      <c r="AK33" s="52"/>
      <c r="AL33" s="52"/>
      <c r="AM33" s="52"/>
      <c r="AN33" s="52"/>
      <c r="AO33" s="52"/>
      <c r="AP33" s="52"/>
      <c r="AQ33" s="52"/>
      <c r="AR33" s="52"/>
      <c r="AS33" s="52"/>
      <c r="AT33" s="55" t="s">
        <v>90</v>
      </c>
      <c r="AU33" s="55" t="s">
        <v>90</v>
      </c>
      <c r="AV33" s="56">
        <f t="shared" si="4"/>
        <v>1</v>
      </c>
      <c r="AW33" s="57" t="str">
        <f t="shared" si="6"/>
        <v>1-Los controles existentes se aplican y son efectivos para minimizar el impacto</v>
      </c>
      <c r="AX33" s="59" t="s">
        <v>243</v>
      </c>
    </row>
    <row r="34" spans="1:50" ht="49.5" customHeight="1">
      <c r="A34" s="132"/>
      <c r="B34" s="120" t="s">
        <v>223</v>
      </c>
      <c r="C34" s="50" t="s">
        <v>211</v>
      </c>
      <c r="D34" s="52" t="s">
        <v>53</v>
      </c>
      <c r="E34" s="50" t="s">
        <v>214</v>
      </c>
      <c r="F34" s="52" t="s">
        <v>63</v>
      </c>
      <c r="G34" s="50" t="s">
        <v>133</v>
      </c>
      <c r="H34" s="50" t="str">
        <f>IFERROR(VLOOKUP(G34,'Guía Diligenciamiento'!$A$48:$B$89,2)," ")</f>
        <v>Presión sobre recursos naturales</v>
      </c>
      <c r="I34" s="52">
        <v>10</v>
      </c>
      <c r="J34" s="52">
        <v>5</v>
      </c>
      <c r="K34" s="51">
        <f t="shared" si="10"/>
        <v>50</v>
      </c>
      <c r="L34" s="52">
        <v>10</v>
      </c>
      <c r="M34" s="52">
        <v>1</v>
      </c>
      <c r="N34" s="52">
        <v>10</v>
      </c>
      <c r="O34" s="53">
        <f t="shared" si="11"/>
        <v>68.5</v>
      </c>
      <c r="P34" s="52">
        <v>1</v>
      </c>
      <c r="Q34" s="52">
        <v>1</v>
      </c>
      <c r="R34" s="54">
        <f t="shared" si="12"/>
        <v>1</v>
      </c>
      <c r="S34" s="62">
        <f t="shared" si="13"/>
        <v>53.424999999999997</v>
      </c>
      <c r="T34" s="86" t="str">
        <f t="shared" si="5"/>
        <v>MEDIO</v>
      </c>
      <c r="U34" s="55" t="s">
        <v>90</v>
      </c>
      <c r="V34" s="55" t="s">
        <v>90</v>
      </c>
      <c r="W34" s="52"/>
      <c r="X34" s="52"/>
      <c r="Y34" s="52" t="s">
        <v>215</v>
      </c>
      <c r="Z34" s="52"/>
      <c r="AA34" s="52"/>
      <c r="AB34" s="52" t="s">
        <v>215</v>
      </c>
      <c r="AC34" s="52"/>
      <c r="AD34" s="52" t="s">
        <v>215</v>
      </c>
      <c r="AE34" s="52"/>
      <c r="AF34" s="52"/>
      <c r="AG34" s="52"/>
      <c r="AH34" s="52"/>
      <c r="AI34" s="52"/>
      <c r="AJ34" s="52"/>
      <c r="AK34" s="52"/>
      <c r="AL34" s="52"/>
      <c r="AM34" s="52"/>
      <c r="AN34" s="52"/>
      <c r="AO34" s="52"/>
      <c r="AP34" s="52"/>
      <c r="AQ34" s="52"/>
      <c r="AR34" s="52"/>
      <c r="AS34" s="52"/>
      <c r="AT34" s="55" t="s">
        <v>90</v>
      </c>
      <c r="AU34" s="55" t="s">
        <v>90</v>
      </c>
      <c r="AV34" s="56">
        <f t="shared" si="4"/>
        <v>1</v>
      </c>
      <c r="AW34" s="57" t="str">
        <f t="shared" si="6"/>
        <v>1-Los controles existentes se aplican y son efectivos para minimizar el impacto</v>
      </c>
      <c r="AX34" s="59" t="s">
        <v>239</v>
      </c>
    </row>
    <row r="35" spans="1:50" ht="49.5" customHeight="1">
      <c r="A35" s="132"/>
      <c r="B35" s="120"/>
      <c r="C35" s="50" t="s">
        <v>211</v>
      </c>
      <c r="D35" s="52" t="s">
        <v>53</v>
      </c>
      <c r="E35" s="50" t="s">
        <v>214</v>
      </c>
      <c r="F35" s="52" t="s">
        <v>219</v>
      </c>
      <c r="G35" s="50" t="s">
        <v>186</v>
      </c>
      <c r="H35" s="50" t="str">
        <f>IFERROR(VLOOKUP(G35,'Guía Diligenciamiento'!$A$48:$B$89,2)," ")</f>
        <v>Emisiones - dióxido de  carbono (CO2)</v>
      </c>
      <c r="I35" s="52">
        <v>10</v>
      </c>
      <c r="J35" s="52">
        <v>5</v>
      </c>
      <c r="K35" s="51">
        <f t="shared" si="10"/>
        <v>50</v>
      </c>
      <c r="L35" s="52">
        <v>10</v>
      </c>
      <c r="M35" s="52">
        <v>1</v>
      </c>
      <c r="N35" s="52">
        <v>10</v>
      </c>
      <c r="O35" s="53">
        <f t="shared" si="11"/>
        <v>68.5</v>
      </c>
      <c r="P35" s="52">
        <v>1</v>
      </c>
      <c r="Q35" s="52">
        <v>1</v>
      </c>
      <c r="R35" s="54">
        <f t="shared" si="12"/>
        <v>1</v>
      </c>
      <c r="S35" s="62">
        <f t="shared" si="13"/>
        <v>53.424999999999997</v>
      </c>
      <c r="T35" s="86" t="str">
        <f t="shared" si="5"/>
        <v>MEDIO</v>
      </c>
      <c r="U35" s="55" t="s">
        <v>90</v>
      </c>
      <c r="V35" s="55" t="s">
        <v>90</v>
      </c>
      <c r="W35" s="52"/>
      <c r="X35" s="52"/>
      <c r="Y35" s="52" t="s">
        <v>215</v>
      </c>
      <c r="Z35" s="52"/>
      <c r="AA35" s="52"/>
      <c r="AB35" s="52" t="s">
        <v>215</v>
      </c>
      <c r="AC35" s="52"/>
      <c r="AD35" s="52" t="s">
        <v>215</v>
      </c>
      <c r="AE35" s="52"/>
      <c r="AF35" s="52" t="s">
        <v>215</v>
      </c>
      <c r="AG35" s="52"/>
      <c r="AH35" s="52"/>
      <c r="AI35" s="52"/>
      <c r="AJ35" s="52"/>
      <c r="AK35" s="52"/>
      <c r="AL35" s="52"/>
      <c r="AM35" s="52"/>
      <c r="AN35" s="52"/>
      <c r="AO35" s="52"/>
      <c r="AP35" s="52"/>
      <c r="AQ35" s="52"/>
      <c r="AR35" s="52"/>
      <c r="AS35" s="52"/>
      <c r="AT35" s="55" t="s">
        <v>90</v>
      </c>
      <c r="AU35" s="55" t="s">
        <v>90</v>
      </c>
      <c r="AV35" s="56">
        <f t="shared" si="4"/>
        <v>1</v>
      </c>
      <c r="AW35" s="57" t="str">
        <f t="shared" si="6"/>
        <v>1-Los controles existentes se aplican y son efectivos para minimizar el impacto</v>
      </c>
      <c r="AX35" s="58" t="s">
        <v>244</v>
      </c>
    </row>
    <row r="36" spans="1:50" ht="49.5" customHeight="1">
      <c r="A36" s="132"/>
      <c r="B36" s="120"/>
      <c r="C36" s="50" t="s">
        <v>211</v>
      </c>
      <c r="D36" s="52" t="s">
        <v>53</v>
      </c>
      <c r="E36" s="50" t="s">
        <v>214</v>
      </c>
      <c r="F36" s="52" t="s">
        <v>68</v>
      </c>
      <c r="G36" s="50" t="s">
        <v>204</v>
      </c>
      <c r="H36" s="50" t="str">
        <f>IFERROR(VLOOKUP(G36,'Guía Diligenciamiento'!$A$48:$B$89,2)," ")</f>
        <v>Aumento de conciencia ambiental</v>
      </c>
      <c r="I36" s="52">
        <v>10</v>
      </c>
      <c r="J36" s="52">
        <v>5</v>
      </c>
      <c r="K36" s="51">
        <f t="shared" si="10"/>
        <v>50</v>
      </c>
      <c r="L36" s="52">
        <v>10</v>
      </c>
      <c r="M36" s="52">
        <v>5</v>
      </c>
      <c r="N36" s="52">
        <v>10</v>
      </c>
      <c r="O36" s="53">
        <f t="shared" si="11"/>
        <v>82.5</v>
      </c>
      <c r="P36" s="52">
        <v>1</v>
      </c>
      <c r="Q36" s="52">
        <v>1</v>
      </c>
      <c r="R36" s="54">
        <f t="shared" si="12"/>
        <v>1</v>
      </c>
      <c r="S36" s="62">
        <f t="shared" si="13"/>
        <v>59.725000000000001</v>
      </c>
      <c r="T36" s="86" t="str">
        <f t="shared" si="5"/>
        <v>MEDIO</v>
      </c>
      <c r="U36" s="55" t="s">
        <v>90</v>
      </c>
      <c r="V36" s="55" t="s">
        <v>90</v>
      </c>
      <c r="W36" s="52"/>
      <c r="X36" s="52"/>
      <c r="Y36" s="52" t="s">
        <v>215</v>
      </c>
      <c r="Z36" s="52"/>
      <c r="AA36" s="52"/>
      <c r="AB36" s="52" t="s">
        <v>215</v>
      </c>
      <c r="AC36" s="52"/>
      <c r="AD36" s="52"/>
      <c r="AE36" s="52"/>
      <c r="AF36" s="52"/>
      <c r="AG36" s="52"/>
      <c r="AH36" s="52"/>
      <c r="AI36" s="52"/>
      <c r="AJ36" s="52"/>
      <c r="AK36" s="52"/>
      <c r="AL36" s="52"/>
      <c r="AM36" s="52"/>
      <c r="AN36" s="52"/>
      <c r="AO36" s="52"/>
      <c r="AP36" s="52"/>
      <c r="AQ36" s="52"/>
      <c r="AR36" s="52"/>
      <c r="AS36" s="52"/>
      <c r="AT36" s="55" t="s">
        <v>90</v>
      </c>
      <c r="AU36" s="55" t="s">
        <v>90</v>
      </c>
      <c r="AV36" s="56">
        <f t="shared" si="4"/>
        <v>1</v>
      </c>
      <c r="AW36" s="57" t="str">
        <f t="shared" si="6"/>
        <v>1-Los controles existentes se aplican y son efectivos para minimizar el impacto</v>
      </c>
      <c r="AX36" s="59" t="s">
        <v>243</v>
      </c>
    </row>
    <row r="37" spans="1:50" ht="49.5" customHeight="1">
      <c r="A37" s="132"/>
      <c r="B37" s="120"/>
      <c r="C37" s="50" t="s">
        <v>211</v>
      </c>
      <c r="D37" s="52" t="s">
        <v>53</v>
      </c>
      <c r="E37" s="50" t="s">
        <v>214</v>
      </c>
      <c r="F37" s="52" t="s">
        <v>63</v>
      </c>
      <c r="G37" s="50" t="s">
        <v>209</v>
      </c>
      <c r="H37" s="50" t="str">
        <f>IFERROR(VLOOKUP(G37,'Guía Diligenciamiento'!$A$48:$B$89,2)," ")</f>
        <v>Contaminación visual</v>
      </c>
      <c r="I37" s="52">
        <v>5</v>
      </c>
      <c r="J37" s="52">
        <v>1</v>
      </c>
      <c r="K37" s="51">
        <f t="shared" si="10"/>
        <v>5</v>
      </c>
      <c r="L37" s="52">
        <v>10</v>
      </c>
      <c r="M37" s="52">
        <v>5</v>
      </c>
      <c r="N37" s="52">
        <v>10</v>
      </c>
      <c r="O37" s="53">
        <f t="shared" si="11"/>
        <v>82.5</v>
      </c>
      <c r="P37" s="52">
        <v>1</v>
      </c>
      <c r="Q37" s="52">
        <v>1</v>
      </c>
      <c r="R37" s="54">
        <f t="shared" si="12"/>
        <v>1</v>
      </c>
      <c r="S37" s="62">
        <f t="shared" si="13"/>
        <v>39.475000000000001</v>
      </c>
      <c r="T37" s="86" t="str">
        <f t="shared" si="5"/>
        <v>MEDIO</v>
      </c>
      <c r="U37" s="55" t="s">
        <v>91</v>
      </c>
      <c r="V37" s="55" t="s">
        <v>91</v>
      </c>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5" t="s">
        <v>91</v>
      </c>
      <c r="AU37" s="55"/>
      <c r="AV37" s="56">
        <f t="shared" si="4"/>
        <v>5</v>
      </c>
      <c r="AW37" s="57" t="str">
        <f t="shared" si="6"/>
        <v>5-No existen controles</v>
      </c>
      <c r="AX37" s="59"/>
    </row>
    <row r="38" spans="1:50" ht="49.5" customHeight="1">
      <c r="A38" s="132"/>
      <c r="B38" s="120"/>
      <c r="C38" s="50" t="s">
        <v>211</v>
      </c>
      <c r="D38" s="52" t="s">
        <v>53</v>
      </c>
      <c r="E38" s="50" t="s">
        <v>214</v>
      </c>
      <c r="F38" s="52" t="s">
        <v>68</v>
      </c>
      <c r="G38" s="50" t="s">
        <v>208</v>
      </c>
      <c r="H38" s="50" t="str">
        <f>IFERROR(VLOOKUP(G38,'Guía Diligenciamiento'!$A$48:$B$89,2)," ")</f>
        <v>Contaminación de los Recursos Naturales</v>
      </c>
      <c r="I38" s="52">
        <v>10</v>
      </c>
      <c r="J38" s="52">
        <v>5</v>
      </c>
      <c r="K38" s="51">
        <f t="shared" si="10"/>
        <v>50</v>
      </c>
      <c r="L38" s="52">
        <v>10</v>
      </c>
      <c r="M38" s="52">
        <v>5</v>
      </c>
      <c r="N38" s="52">
        <v>10</v>
      </c>
      <c r="O38" s="53">
        <f t="shared" si="11"/>
        <v>82.5</v>
      </c>
      <c r="P38" s="52">
        <v>1</v>
      </c>
      <c r="Q38" s="52">
        <v>1</v>
      </c>
      <c r="R38" s="54">
        <f t="shared" si="12"/>
        <v>1</v>
      </c>
      <c r="S38" s="62">
        <f t="shared" si="13"/>
        <v>59.725000000000001</v>
      </c>
      <c r="T38" s="86" t="str">
        <f t="shared" si="5"/>
        <v>MEDIO</v>
      </c>
      <c r="U38" s="55" t="s">
        <v>90</v>
      </c>
      <c r="V38" s="55" t="s">
        <v>90</v>
      </c>
      <c r="W38" s="52"/>
      <c r="X38" s="52"/>
      <c r="Y38" s="52" t="s">
        <v>215</v>
      </c>
      <c r="Z38" s="52"/>
      <c r="AA38" s="52"/>
      <c r="AB38" s="52" t="s">
        <v>215</v>
      </c>
      <c r="AC38" s="52"/>
      <c r="AD38" s="52"/>
      <c r="AE38" s="52"/>
      <c r="AF38" s="52"/>
      <c r="AG38" s="52"/>
      <c r="AH38" s="52"/>
      <c r="AI38" s="52"/>
      <c r="AJ38" s="52"/>
      <c r="AK38" s="52"/>
      <c r="AL38" s="52"/>
      <c r="AM38" s="52"/>
      <c r="AN38" s="52"/>
      <c r="AO38" s="52"/>
      <c r="AP38" s="52"/>
      <c r="AQ38" s="52"/>
      <c r="AR38" s="52"/>
      <c r="AS38" s="52"/>
      <c r="AT38" s="55" t="s">
        <v>90</v>
      </c>
      <c r="AU38" s="55" t="s">
        <v>90</v>
      </c>
      <c r="AV38" s="56">
        <f t="shared" si="4"/>
        <v>1</v>
      </c>
      <c r="AW38" s="57" t="str">
        <f t="shared" si="6"/>
        <v>1-Los controles existentes se aplican y son efectivos para minimizar el impacto</v>
      </c>
      <c r="AX38" s="59" t="s">
        <v>243</v>
      </c>
    </row>
    <row r="39" spans="1:50" ht="49.5" customHeight="1">
      <c r="A39" s="132"/>
      <c r="B39" s="120"/>
      <c r="C39" s="50" t="s">
        <v>211</v>
      </c>
      <c r="D39" s="52" t="s">
        <v>53</v>
      </c>
      <c r="E39" s="50" t="s">
        <v>214</v>
      </c>
      <c r="F39" s="52" t="s">
        <v>213</v>
      </c>
      <c r="G39" s="50" t="s">
        <v>67</v>
      </c>
      <c r="H39" s="50" t="str">
        <f>IFERROR(VLOOKUP(G39,'Guía Diligenciamiento'!$A$48:$B$89,2)," ")</f>
        <v>Contaminación acústica</v>
      </c>
      <c r="I39" s="52">
        <v>10</v>
      </c>
      <c r="J39" s="52">
        <v>5</v>
      </c>
      <c r="K39" s="51">
        <f t="shared" si="10"/>
        <v>50</v>
      </c>
      <c r="L39" s="52">
        <v>10</v>
      </c>
      <c r="M39" s="52">
        <v>1</v>
      </c>
      <c r="N39" s="52">
        <v>5</v>
      </c>
      <c r="O39" s="53">
        <f t="shared" si="11"/>
        <v>53.5</v>
      </c>
      <c r="P39" s="52">
        <v>1</v>
      </c>
      <c r="Q39" s="52">
        <v>1</v>
      </c>
      <c r="R39" s="54">
        <f t="shared" si="12"/>
        <v>1</v>
      </c>
      <c r="S39" s="62">
        <f t="shared" si="13"/>
        <v>46.674999999999997</v>
      </c>
      <c r="T39" s="86" t="str">
        <f t="shared" si="5"/>
        <v>MEDIO</v>
      </c>
      <c r="U39" s="55" t="s">
        <v>91</v>
      </c>
      <c r="V39" s="55" t="s">
        <v>91</v>
      </c>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5"/>
      <c r="AU39" s="55"/>
      <c r="AV39" s="56">
        <f t="shared" si="4"/>
        <v>5</v>
      </c>
      <c r="AW39" s="57" t="str">
        <f t="shared" si="6"/>
        <v>5-No existen controles</v>
      </c>
      <c r="AX39" s="59"/>
    </row>
    <row r="40" spans="1:50" ht="49.5" customHeight="1">
      <c r="A40" s="132"/>
      <c r="B40" s="120" t="s">
        <v>224</v>
      </c>
      <c r="C40" s="50" t="s">
        <v>211</v>
      </c>
      <c r="D40" s="52" t="s">
        <v>53</v>
      </c>
      <c r="E40" s="50" t="s">
        <v>214</v>
      </c>
      <c r="F40" s="52" t="s">
        <v>68</v>
      </c>
      <c r="G40" s="50" t="s">
        <v>96</v>
      </c>
      <c r="H40" s="50" t="str">
        <f>IFERROR(VLOOKUP(G40,'Guía Diligenciamiento'!$A$48:$B$89,2)," ")</f>
        <v>Agotamiento del recurso no renovable (petróleo)</v>
      </c>
      <c r="I40" s="52">
        <v>10</v>
      </c>
      <c r="J40" s="52">
        <v>5</v>
      </c>
      <c r="K40" s="51">
        <f t="shared" si="10"/>
        <v>50</v>
      </c>
      <c r="L40" s="52">
        <v>5</v>
      </c>
      <c r="M40" s="52">
        <v>5</v>
      </c>
      <c r="N40" s="52">
        <v>10</v>
      </c>
      <c r="O40" s="53">
        <f t="shared" si="11"/>
        <v>65</v>
      </c>
      <c r="P40" s="52">
        <v>1</v>
      </c>
      <c r="Q40" s="52">
        <v>1</v>
      </c>
      <c r="R40" s="54">
        <f t="shared" si="12"/>
        <v>1</v>
      </c>
      <c r="S40" s="62">
        <f t="shared" si="13"/>
        <v>51.85</v>
      </c>
      <c r="T40" s="86" t="str">
        <f t="shared" si="5"/>
        <v>MEDIO</v>
      </c>
      <c r="U40" s="55" t="s">
        <v>90</v>
      </c>
      <c r="V40" s="55" t="s">
        <v>90</v>
      </c>
      <c r="W40" s="52"/>
      <c r="X40" s="52" t="s">
        <v>215</v>
      </c>
      <c r="Y40" s="52" t="s">
        <v>215</v>
      </c>
      <c r="Z40" s="52" t="s">
        <v>215</v>
      </c>
      <c r="AA40" s="52" t="s">
        <v>215</v>
      </c>
      <c r="AB40" s="52" t="s">
        <v>215</v>
      </c>
      <c r="AC40" s="52"/>
      <c r="AD40" s="52" t="s">
        <v>215</v>
      </c>
      <c r="AE40" s="52"/>
      <c r="AF40" s="52"/>
      <c r="AG40" s="52"/>
      <c r="AH40" s="52"/>
      <c r="AI40" s="52"/>
      <c r="AJ40" s="52"/>
      <c r="AK40" s="52"/>
      <c r="AL40" s="52"/>
      <c r="AM40" s="52"/>
      <c r="AN40" s="52"/>
      <c r="AO40" s="52"/>
      <c r="AP40" s="52"/>
      <c r="AQ40" s="52"/>
      <c r="AR40" s="52"/>
      <c r="AS40" s="52"/>
      <c r="AT40" s="55" t="s">
        <v>90</v>
      </c>
      <c r="AU40" s="55" t="s">
        <v>90</v>
      </c>
      <c r="AV40" s="56">
        <f t="shared" si="4"/>
        <v>1</v>
      </c>
      <c r="AW40" s="57" t="str">
        <f t="shared" si="6"/>
        <v>1-Los controles existentes se aplican y son efectivos para minimizar el impacto</v>
      </c>
      <c r="AX40" s="59" t="s">
        <v>248</v>
      </c>
    </row>
    <row r="41" spans="1:50" ht="49.5" customHeight="1">
      <c r="A41" s="132"/>
      <c r="B41" s="120"/>
      <c r="C41" s="50" t="s">
        <v>211</v>
      </c>
      <c r="D41" s="52" t="s">
        <v>54</v>
      </c>
      <c r="E41" s="50" t="s">
        <v>214</v>
      </c>
      <c r="F41" s="52" t="s">
        <v>219</v>
      </c>
      <c r="G41" s="50" t="s">
        <v>69</v>
      </c>
      <c r="H41" s="50" t="str">
        <f>IFERROR(VLOOKUP(G41,'Guía Diligenciamiento'!$A$48:$B$89,2)," ")</f>
        <v>Contaminación al suelo por inadecuado tratamiento</v>
      </c>
      <c r="I41" s="52">
        <v>10</v>
      </c>
      <c r="J41" s="52">
        <v>5</v>
      </c>
      <c r="K41" s="51">
        <f t="shared" ref="K41:K56" si="16">(I41*J41)</f>
        <v>50</v>
      </c>
      <c r="L41" s="52">
        <v>1</v>
      </c>
      <c r="M41" s="52">
        <v>5</v>
      </c>
      <c r="N41" s="52">
        <v>10</v>
      </c>
      <c r="O41" s="53">
        <f t="shared" ref="O41:O56" si="17">(L41*3.5)+(M41*3.5)+(N41*3)</f>
        <v>51</v>
      </c>
      <c r="P41" s="52">
        <v>1</v>
      </c>
      <c r="Q41" s="52">
        <v>1</v>
      </c>
      <c r="R41" s="54">
        <f t="shared" ref="R41:R56" si="18">P41*Q41</f>
        <v>1</v>
      </c>
      <c r="S41" s="62">
        <f t="shared" ref="S41:S56" si="19">+(R41*0.1)+(O41*0.45)+(K41*0.45)</f>
        <v>45.55</v>
      </c>
      <c r="T41" s="86" t="str">
        <f t="shared" ref="T41:T56" si="20">IF(AND(S41&gt;=0,S41&lt;=30),"BAJO",IF(AND(S41&gt;=31,S41&lt;=60),"MEDIO",IF(AND(S41&gt;=61,S41&lt;=100),"ALTO")))</f>
        <v>MEDIO</v>
      </c>
      <c r="U41" s="55" t="s">
        <v>90</v>
      </c>
      <c r="V41" s="55" t="s">
        <v>90</v>
      </c>
      <c r="W41" s="52"/>
      <c r="X41" s="52"/>
      <c r="Y41" s="52" t="s">
        <v>215</v>
      </c>
      <c r="Z41" s="52" t="s">
        <v>215</v>
      </c>
      <c r="AA41" s="52"/>
      <c r="AB41" s="52" t="s">
        <v>215</v>
      </c>
      <c r="AC41" s="52"/>
      <c r="AD41" s="52"/>
      <c r="AE41" s="52"/>
      <c r="AF41" s="52"/>
      <c r="AG41" s="52"/>
      <c r="AH41" s="52"/>
      <c r="AI41" s="52"/>
      <c r="AJ41" s="52"/>
      <c r="AK41" s="52"/>
      <c r="AL41" s="52"/>
      <c r="AM41" s="52"/>
      <c r="AN41" s="52"/>
      <c r="AO41" s="52"/>
      <c r="AP41" s="52"/>
      <c r="AQ41" s="52"/>
      <c r="AR41" s="52"/>
      <c r="AS41" s="52"/>
      <c r="AT41" s="55" t="s">
        <v>90</v>
      </c>
      <c r="AU41" s="55" t="s">
        <v>90</v>
      </c>
      <c r="AV41" s="56">
        <f t="shared" ref="AV41:AV54" si="21">IF((U41="SI")*AND(V41="SI")*AND(AT41="SI")*AND(AU41="SI"),1,(IF((U41="SI")*AND(V41="NO")*AND(AT41="SI")*AND(AU41="SI"),2,(IF((U41="SI")*AND(AT41="SI")*AND(AU41="NO"),3,(IF((U41="SI")*AND(AT41="NO"),4,(IF((U41="NO"),5)))))))))</f>
        <v>1</v>
      </c>
      <c r="AW41" s="57" t="str">
        <f t="shared" ref="AW41:AW56" si="22">IF((AV41=1),"1-Los controles existentes se aplican y son efectivos para minimizar el impacto",IF((AV41=2),"2-Los controles existentes son efectivos pero no están documentados",IF((AV41=3),"3-Los controles existentes no son efectivos",IF((AV41=4),"4-Los controles existen pero no se aplican",IF((AV41=5),"5-No existen controles")))))</f>
        <v>1-Los controles existentes se aplican y son efectivos para minimizar el impacto</v>
      </c>
      <c r="AX41" s="59" t="s">
        <v>243</v>
      </c>
    </row>
    <row r="42" spans="1:50" ht="49.5" customHeight="1">
      <c r="A42" s="132"/>
      <c r="B42" s="120"/>
      <c r="C42" s="50" t="s">
        <v>211</v>
      </c>
      <c r="D42" s="52" t="s">
        <v>53</v>
      </c>
      <c r="E42" s="50" t="s">
        <v>214</v>
      </c>
      <c r="F42" s="52" t="s">
        <v>64</v>
      </c>
      <c r="G42" s="50" t="s">
        <v>203</v>
      </c>
      <c r="H42" s="50" t="str">
        <f>IFERROR(VLOOKUP(G42,'Guía Diligenciamiento'!$A$48:$B$89,2)," ")</f>
        <v>Contaminación de los Recursos Naturales</v>
      </c>
      <c r="I42" s="52">
        <v>10</v>
      </c>
      <c r="J42" s="52">
        <v>5</v>
      </c>
      <c r="K42" s="51">
        <f t="shared" si="16"/>
        <v>50</v>
      </c>
      <c r="L42" s="52">
        <v>5</v>
      </c>
      <c r="M42" s="52">
        <v>5</v>
      </c>
      <c r="N42" s="52">
        <v>10</v>
      </c>
      <c r="O42" s="53">
        <f t="shared" si="17"/>
        <v>65</v>
      </c>
      <c r="P42" s="52">
        <v>1</v>
      </c>
      <c r="Q42" s="52">
        <v>1</v>
      </c>
      <c r="R42" s="54">
        <f t="shared" si="18"/>
        <v>1</v>
      </c>
      <c r="S42" s="62">
        <f t="shared" si="19"/>
        <v>51.85</v>
      </c>
      <c r="T42" s="86" t="str">
        <f t="shared" si="20"/>
        <v>MEDIO</v>
      </c>
      <c r="U42" s="55" t="s">
        <v>90</v>
      </c>
      <c r="V42" s="55" t="s">
        <v>90</v>
      </c>
      <c r="W42" s="52"/>
      <c r="X42" s="52"/>
      <c r="Y42" s="52" t="s">
        <v>215</v>
      </c>
      <c r="Z42" s="52"/>
      <c r="AA42" s="52" t="s">
        <v>215</v>
      </c>
      <c r="AB42" s="52"/>
      <c r="AC42" s="52"/>
      <c r="AD42" s="52" t="s">
        <v>215</v>
      </c>
      <c r="AE42" s="52"/>
      <c r="AF42" s="52"/>
      <c r="AG42" s="52"/>
      <c r="AH42" s="52"/>
      <c r="AI42" s="52"/>
      <c r="AJ42" s="52"/>
      <c r="AK42" s="52"/>
      <c r="AL42" s="52"/>
      <c r="AM42" s="52"/>
      <c r="AN42" s="52"/>
      <c r="AO42" s="52"/>
      <c r="AP42" s="52"/>
      <c r="AQ42" s="52"/>
      <c r="AR42" s="52"/>
      <c r="AS42" s="52"/>
      <c r="AT42" s="55" t="s">
        <v>90</v>
      </c>
      <c r="AU42" s="55" t="s">
        <v>90</v>
      </c>
      <c r="AV42" s="56">
        <f t="shared" si="21"/>
        <v>1</v>
      </c>
      <c r="AW42" s="57" t="str">
        <f t="shared" si="22"/>
        <v>1-Los controles existentes se aplican y son efectivos para minimizar el impacto</v>
      </c>
      <c r="AX42" s="59" t="s">
        <v>247</v>
      </c>
    </row>
    <row r="43" spans="1:50" ht="49.5" customHeight="1">
      <c r="A43" s="132"/>
      <c r="B43" s="120"/>
      <c r="C43" s="50" t="s">
        <v>211</v>
      </c>
      <c r="D43" s="52" t="s">
        <v>55</v>
      </c>
      <c r="E43" s="50" t="s">
        <v>214</v>
      </c>
      <c r="F43" s="52" t="s">
        <v>219</v>
      </c>
      <c r="G43" s="50" t="s">
        <v>164</v>
      </c>
      <c r="H43" s="50" t="str">
        <f>IFERROR(VLOOKUP(G43,'Guía Diligenciamiento'!$A$48:$B$89,2)," ")</f>
        <v>Contaminación de los Recursos Naturales</v>
      </c>
      <c r="I43" s="52">
        <v>10</v>
      </c>
      <c r="J43" s="52">
        <v>5</v>
      </c>
      <c r="K43" s="51">
        <f t="shared" si="16"/>
        <v>50</v>
      </c>
      <c r="L43" s="52">
        <v>1</v>
      </c>
      <c r="M43" s="52">
        <v>5</v>
      </c>
      <c r="N43" s="52">
        <v>10</v>
      </c>
      <c r="O43" s="53">
        <f t="shared" si="17"/>
        <v>51</v>
      </c>
      <c r="P43" s="52">
        <v>1</v>
      </c>
      <c r="Q43" s="52">
        <v>1</v>
      </c>
      <c r="R43" s="54">
        <f t="shared" si="18"/>
        <v>1</v>
      </c>
      <c r="S43" s="62">
        <f t="shared" si="19"/>
        <v>45.55</v>
      </c>
      <c r="T43" s="86" t="str">
        <f t="shared" si="20"/>
        <v>MEDIO</v>
      </c>
      <c r="U43" s="55" t="s">
        <v>91</v>
      </c>
      <c r="V43" s="55" t="s">
        <v>91</v>
      </c>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5" t="s">
        <v>91</v>
      </c>
      <c r="AU43" s="55"/>
      <c r="AV43" s="56">
        <f t="shared" si="21"/>
        <v>5</v>
      </c>
      <c r="AW43" s="57" t="str">
        <f t="shared" si="22"/>
        <v>5-No existen controles</v>
      </c>
      <c r="AX43" s="59"/>
    </row>
    <row r="44" spans="1:50" ht="49.5" customHeight="1">
      <c r="A44" s="132"/>
      <c r="B44" s="120" t="s">
        <v>226</v>
      </c>
      <c r="C44" s="50" t="s">
        <v>211</v>
      </c>
      <c r="D44" s="52" t="s">
        <v>53</v>
      </c>
      <c r="E44" s="50" t="s">
        <v>214</v>
      </c>
      <c r="F44" s="52" t="s">
        <v>63</v>
      </c>
      <c r="G44" s="50" t="s">
        <v>133</v>
      </c>
      <c r="H44" s="50" t="str">
        <f>IFERROR(VLOOKUP(G44,'Guía Diligenciamiento'!$A$48:$B$89,2)," ")</f>
        <v>Presión sobre recursos naturales</v>
      </c>
      <c r="I44" s="52">
        <v>10</v>
      </c>
      <c r="J44" s="52">
        <v>5</v>
      </c>
      <c r="K44" s="51">
        <f t="shared" si="16"/>
        <v>50</v>
      </c>
      <c r="L44" s="52">
        <v>10</v>
      </c>
      <c r="M44" s="52">
        <v>1</v>
      </c>
      <c r="N44" s="52">
        <v>10</v>
      </c>
      <c r="O44" s="53">
        <f t="shared" si="17"/>
        <v>68.5</v>
      </c>
      <c r="P44" s="52">
        <v>1</v>
      </c>
      <c r="Q44" s="52">
        <v>1</v>
      </c>
      <c r="R44" s="54">
        <f t="shared" si="18"/>
        <v>1</v>
      </c>
      <c r="S44" s="62">
        <f t="shared" si="19"/>
        <v>53.424999999999997</v>
      </c>
      <c r="T44" s="86" t="str">
        <f t="shared" si="20"/>
        <v>MEDIO</v>
      </c>
      <c r="U44" s="55" t="s">
        <v>90</v>
      </c>
      <c r="V44" s="55" t="s">
        <v>90</v>
      </c>
      <c r="W44" s="52"/>
      <c r="X44" s="52"/>
      <c r="Y44" s="52" t="s">
        <v>215</v>
      </c>
      <c r="Z44" s="52"/>
      <c r="AA44" s="52" t="s">
        <v>215</v>
      </c>
      <c r="AB44" s="52" t="s">
        <v>215</v>
      </c>
      <c r="AC44" s="52"/>
      <c r="AD44" s="52" t="s">
        <v>215</v>
      </c>
      <c r="AE44" s="52"/>
      <c r="AF44" s="52"/>
      <c r="AG44" s="52"/>
      <c r="AH44" s="52"/>
      <c r="AI44" s="52"/>
      <c r="AJ44" s="52"/>
      <c r="AK44" s="52"/>
      <c r="AL44" s="52"/>
      <c r="AM44" s="52"/>
      <c r="AN44" s="52"/>
      <c r="AO44" s="52"/>
      <c r="AP44" s="52"/>
      <c r="AQ44" s="52"/>
      <c r="AR44" s="52"/>
      <c r="AS44" s="52"/>
      <c r="AT44" s="55" t="s">
        <v>90</v>
      </c>
      <c r="AU44" s="55" t="s">
        <v>90</v>
      </c>
      <c r="AV44" s="56">
        <f t="shared" si="21"/>
        <v>1</v>
      </c>
      <c r="AW44" s="57" t="str">
        <f t="shared" si="22"/>
        <v>1-Los controles existentes se aplican y son efectivos para minimizar el impacto</v>
      </c>
      <c r="AX44" s="59" t="s">
        <v>239</v>
      </c>
    </row>
    <row r="45" spans="1:50" ht="49.5" customHeight="1">
      <c r="A45" s="132"/>
      <c r="B45" s="120"/>
      <c r="C45" s="50" t="s">
        <v>211</v>
      </c>
      <c r="D45" s="52" t="s">
        <v>53</v>
      </c>
      <c r="E45" s="50" t="s">
        <v>214</v>
      </c>
      <c r="F45" s="52" t="s">
        <v>219</v>
      </c>
      <c r="G45" s="50" t="s">
        <v>186</v>
      </c>
      <c r="H45" s="50" t="str">
        <f>IFERROR(VLOOKUP(G45,'Guía Diligenciamiento'!$A$48:$B$89,2)," ")</f>
        <v>Emisiones - dióxido de  carbono (CO2)</v>
      </c>
      <c r="I45" s="52">
        <v>10</v>
      </c>
      <c r="J45" s="52">
        <v>5</v>
      </c>
      <c r="K45" s="51">
        <f t="shared" si="16"/>
        <v>50</v>
      </c>
      <c r="L45" s="52">
        <v>10</v>
      </c>
      <c r="M45" s="52">
        <v>1</v>
      </c>
      <c r="N45" s="52">
        <v>10</v>
      </c>
      <c r="O45" s="53">
        <f t="shared" si="17"/>
        <v>68.5</v>
      </c>
      <c r="P45" s="52">
        <v>1</v>
      </c>
      <c r="Q45" s="52">
        <v>1</v>
      </c>
      <c r="R45" s="54">
        <f t="shared" si="18"/>
        <v>1</v>
      </c>
      <c r="S45" s="62">
        <f t="shared" si="19"/>
        <v>53.424999999999997</v>
      </c>
      <c r="T45" s="86" t="str">
        <f t="shared" si="20"/>
        <v>MEDIO</v>
      </c>
      <c r="U45" s="55" t="s">
        <v>90</v>
      </c>
      <c r="V45" s="55" t="s">
        <v>90</v>
      </c>
      <c r="W45" s="52"/>
      <c r="X45" s="52"/>
      <c r="Y45" s="52" t="s">
        <v>215</v>
      </c>
      <c r="Z45" s="52"/>
      <c r="AA45" s="52"/>
      <c r="AB45" s="52" t="s">
        <v>215</v>
      </c>
      <c r="AC45" s="52"/>
      <c r="AD45" s="52" t="s">
        <v>215</v>
      </c>
      <c r="AE45" s="52"/>
      <c r="AF45" s="52" t="s">
        <v>215</v>
      </c>
      <c r="AG45" s="52"/>
      <c r="AH45" s="52"/>
      <c r="AI45" s="52"/>
      <c r="AJ45" s="52"/>
      <c r="AK45" s="52"/>
      <c r="AL45" s="52"/>
      <c r="AM45" s="52"/>
      <c r="AN45" s="52"/>
      <c r="AO45" s="52"/>
      <c r="AP45" s="52"/>
      <c r="AQ45" s="52"/>
      <c r="AR45" s="52"/>
      <c r="AS45" s="52"/>
      <c r="AT45" s="55" t="s">
        <v>90</v>
      </c>
      <c r="AU45" s="55" t="s">
        <v>90</v>
      </c>
      <c r="AV45" s="56">
        <f t="shared" si="21"/>
        <v>1</v>
      </c>
      <c r="AW45" s="57" t="str">
        <f t="shared" si="22"/>
        <v>1-Los controles existentes se aplican y son efectivos para minimizar el impacto</v>
      </c>
      <c r="AX45" s="58" t="s">
        <v>244</v>
      </c>
    </row>
    <row r="46" spans="1:50" ht="49.5" customHeight="1">
      <c r="A46" s="132"/>
      <c r="B46" s="120"/>
      <c r="C46" s="50" t="s">
        <v>211</v>
      </c>
      <c r="D46" s="52" t="s">
        <v>54</v>
      </c>
      <c r="E46" s="50" t="s">
        <v>214</v>
      </c>
      <c r="F46" s="52" t="s">
        <v>219</v>
      </c>
      <c r="G46" s="50" t="s">
        <v>69</v>
      </c>
      <c r="H46" s="50" t="str">
        <f>IFERROR(VLOOKUP(G46,'Guía Diligenciamiento'!$A$48:$B$89,2)," ")</f>
        <v>Contaminación al suelo por inadecuado tratamiento</v>
      </c>
      <c r="I46" s="52">
        <v>10</v>
      </c>
      <c r="J46" s="52">
        <v>5</v>
      </c>
      <c r="K46" s="51">
        <f t="shared" si="16"/>
        <v>50</v>
      </c>
      <c r="L46" s="52">
        <v>1</v>
      </c>
      <c r="M46" s="52">
        <v>1</v>
      </c>
      <c r="N46" s="52">
        <v>5</v>
      </c>
      <c r="O46" s="53">
        <f t="shared" si="17"/>
        <v>22</v>
      </c>
      <c r="P46" s="52">
        <v>1</v>
      </c>
      <c r="Q46" s="52">
        <v>1</v>
      </c>
      <c r="R46" s="54">
        <f t="shared" si="18"/>
        <v>1</v>
      </c>
      <c r="S46" s="62">
        <f t="shared" si="19"/>
        <v>32.5</v>
      </c>
      <c r="T46" s="86" t="str">
        <f t="shared" si="20"/>
        <v>MEDIO</v>
      </c>
      <c r="U46" s="55" t="s">
        <v>90</v>
      </c>
      <c r="V46" s="55" t="s">
        <v>90</v>
      </c>
      <c r="W46" s="52"/>
      <c r="X46" s="52"/>
      <c r="Y46" s="52" t="s">
        <v>215</v>
      </c>
      <c r="Z46" s="52" t="s">
        <v>215</v>
      </c>
      <c r="AA46" s="52"/>
      <c r="AB46" s="52" t="s">
        <v>215</v>
      </c>
      <c r="AC46" s="52"/>
      <c r="AD46" s="52"/>
      <c r="AE46" s="52"/>
      <c r="AF46" s="52"/>
      <c r="AG46" s="52"/>
      <c r="AH46" s="52"/>
      <c r="AI46" s="52"/>
      <c r="AJ46" s="52"/>
      <c r="AK46" s="52"/>
      <c r="AL46" s="52"/>
      <c r="AM46" s="52"/>
      <c r="AN46" s="52"/>
      <c r="AO46" s="52"/>
      <c r="AP46" s="52"/>
      <c r="AQ46" s="52"/>
      <c r="AR46" s="52"/>
      <c r="AS46" s="52"/>
      <c r="AT46" s="55" t="s">
        <v>90</v>
      </c>
      <c r="AU46" s="55" t="s">
        <v>90</v>
      </c>
      <c r="AV46" s="56">
        <f t="shared" si="21"/>
        <v>1</v>
      </c>
      <c r="AW46" s="57" t="str">
        <f t="shared" si="22"/>
        <v>1-Los controles existentes se aplican y son efectivos para minimizar el impacto</v>
      </c>
      <c r="AX46" s="59" t="s">
        <v>243</v>
      </c>
    </row>
    <row r="47" spans="1:50" ht="49.5" customHeight="1">
      <c r="A47" s="132"/>
      <c r="B47" s="120"/>
      <c r="C47" s="50" t="s">
        <v>211</v>
      </c>
      <c r="D47" s="52" t="s">
        <v>53</v>
      </c>
      <c r="E47" s="50" t="s">
        <v>214</v>
      </c>
      <c r="F47" s="52" t="s">
        <v>68</v>
      </c>
      <c r="G47" s="50" t="s">
        <v>208</v>
      </c>
      <c r="H47" s="50" t="str">
        <f>IFERROR(VLOOKUP(G47,'Guía Diligenciamiento'!$A$48:$B$89,2)," ")</f>
        <v>Contaminación de los Recursos Naturales</v>
      </c>
      <c r="I47" s="52">
        <v>10</v>
      </c>
      <c r="J47" s="52">
        <v>5</v>
      </c>
      <c r="K47" s="51">
        <f t="shared" si="16"/>
        <v>50</v>
      </c>
      <c r="L47" s="52">
        <v>10</v>
      </c>
      <c r="M47" s="52">
        <v>5</v>
      </c>
      <c r="N47" s="52">
        <v>10</v>
      </c>
      <c r="O47" s="53">
        <f t="shared" si="17"/>
        <v>82.5</v>
      </c>
      <c r="P47" s="52">
        <v>1</v>
      </c>
      <c r="Q47" s="52">
        <v>1</v>
      </c>
      <c r="R47" s="54">
        <f t="shared" si="18"/>
        <v>1</v>
      </c>
      <c r="S47" s="62">
        <f t="shared" si="19"/>
        <v>59.725000000000001</v>
      </c>
      <c r="T47" s="86" t="str">
        <f t="shared" si="20"/>
        <v>MEDIO</v>
      </c>
      <c r="U47" s="55" t="s">
        <v>90</v>
      </c>
      <c r="V47" s="55" t="s">
        <v>90</v>
      </c>
      <c r="W47" s="52"/>
      <c r="X47" s="52"/>
      <c r="Y47" s="52"/>
      <c r="Z47" s="52" t="s">
        <v>215</v>
      </c>
      <c r="AA47" s="52"/>
      <c r="AB47" s="52" t="s">
        <v>215</v>
      </c>
      <c r="AC47" s="52"/>
      <c r="AD47" s="52"/>
      <c r="AE47" s="52"/>
      <c r="AF47" s="52"/>
      <c r="AG47" s="52"/>
      <c r="AH47" s="52"/>
      <c r="AI47" s="52"/>
      <c r="AJ47" s="52"/>
      <c r="AK47" s="52"/>
      <c r="AL47" s="52"/>
      <c r="AM47" s="52"/>
      <c r="AN47" s="52"/>
      <c r="AO47" s="52"/>
      <c r="AP47" s="52"/>
      <c r="AQ47" s="52"/>
      <c r="AR47" s="52"/>
      <c r="AS47" s="52"/>
      <c r="AT47" s="55" t="s">
        <v>90</v>
      </c>
      <c r="AU47" s="55" t="s">
        <v>90</v>
      </c>
      <c r="AV47" s="56">
        <f t="shared" si="21"/>
        <v>1</v>
      </c>
      <c r="AW47" s="57" t="str">
        <f t="shared" si="22"/>
        <v>1-Los controles existentes se aplican y son efectivos para minimizar el impacto</v>
      </c>
      <c r="AX47" s="59" t="s">
        <v>243</v>
      </c>
    </row>
    <row r="48" spans="1:50" ht="49.5" customHeight="1">
      <c r="A48" s="132"/>
      <c r="B48" s="120"/>
      <c r="C48" s="50" t="s">
        <v>211</v>
      </c>
      <c r="D48" s="52" t="s">
        <v>53</v>
      </c>
      <c r="E48" s="50" t="s">
        <v>214</v>
      </c>
      <c r="F48" s="52" t="s">
        <v>219</v>
      </c>
      <c r="G48" s="50" t="s">
        <v>209</v>
      </c>
      <c r="H48" s="50" t="str">
        <f>IFERROR(VLOOKUP(G48,'Guía Diligenciamiento'!$A$48:$B$89,2)," ")</f>
        <v>Contaminación visual</v>
      </c>
      <c r="I48" s="52">
        <v>10</v>
      </c>
      <c r="J48" s="52">
        <v>5</v>
      </c>
      <c r="K48" s="51">
        <f t="shared" si="16"/>
        <v>50</v>
      </c>
      <c r="L48" s="52">
        <v>10</v>
      </c>
      <c r="M48" s="52">
        <v>1</v>
      </c>
      <c r="N48" s="52">
        <v>10</v>
      </c>
      <c r="O48" s="53">
        <f t="shared" si="17"/>
        <v>68.5</v>
      </c>
      <c r="P48" s="52">
        <v>1</v>
      </c>
      <c r="Q48" s="52">
        <v>1</v>
      </c>
      <c r="R48" s="54">
        <f t="shared" si="18"/>
        <v>1</v>
      </c>
      <c r="S48" s="62">
        <f t="shared" si="19"/>
        <v>53.424999999999997</v>
      </c>
      <c r="T48" s="86" t="str">
        <f t="shared" si="20"/>
        <v>MEDIO</v>
      </c>
      <c r="U48" s="55" t="s">
        <v>91</v>
      </c>
      <c r="V48" s="55" t="s">
        <v>91</v>
      </c>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5" t="s">
        <v>91</v>
      </c>
      <c r="AU48" s="55"/>
      <c r="AV48" s="56">
        <f t="shared" si="21"/>
        <v>5</v>
      </c>
      <c r="AW48" s="57" t="str">
        <f t="shared" si="22"/>
        <v>5-No existen controles</v>
      </c>
      <c r="AX48" s="59"/>
    </row>
    <row r="49" spans="1:50" ht="49.5" customHeight="1">
      <c r="A49" s="132"/>
      <c r="B49" s="120" t="s">
        <v>227</v>
      </c>
      <c r="C49" s="50" t="s">
        <v>211</v>
      </c>
      <c r="D49" s="52" t="s">
        <v>53</v>
      </c>
      <c r="E49" s="50" t="s">
        <v>214</v>
      </c>
      <c r="F49" s="52" t="s">
        <v>219</v>
      </c>
      <c r="G49" s="50" t="s">
        <v>186</v>
      </c>
      <c r="H49" s="50" t="str">
        <f>IFERROR(VLOOKUP(G49,'Guía Diligenciamiento'!$A$48:$B$89,2)," ")</f>
        <v>Emisiones - dióxido de  carbono (CO2)</v>
      </c>
      <c r="I49" s="52">
        <v>10</v>
      </c>
      <c r="J49" s="52">
        <v>5</v>
      </c>
      <c r="K49" s="51">
        <f t="shared" si="16"/>
        <v>50</v>
      </c>
      <c r="L49" s="52">
        <v>1</v>
      </c>
      <c r="M49" s="52">
        <v>1</v>
      </c>
      <c r="N49" s="52">
        <v>10</v>
      </c>
      <c r="O49" s="53">
        <f t="shared" si="17"/>
        <v>37</v>
      </c>
      <c r="P49" s="52">
        <v>1</v>
      </c>
      <c r="Q49" s="52">
        <v>1</v>
      </c>
      <c r="R49" s="54">
        <f t="shared" si="18"/>
        <v>1</v>
      </c>
      <c r="S49" s="62">
        <f t="shared" si="19"/>
        <v>39.25</v>
      </c>
      <c r="T49" s="86" t="str">
        <f t="shared" si="20"/>
        <v>MEDIO</v>
      </c>
      <c r="U49" s="55" t="s">
        <v>90</v>
      </c>
      <c r="V49" s="55" t="s">
        <v>90</v>
      </c>
      <c r="W49" s="52"/>
      <c r="X49" s="52"/>
      <c r="Y49" s="52" t="s">
        <v>215</v>
      </c>
      <c r="Z49" s="52"/>
      <c r="AA49" s="52"/>
      <c r="AB49" s="52" t="s">
        <v>215</v>
      </c>
      <c r="AC49" s="52"/>
      <c r="AD49" s="52" t="s">
        <v>215</v>
      </c>
      <c r="AE49" s="52"/>
      <c r="AF49" s="52" t="s">
        <v>215</v>
      </c>
      <c r="AG49" s="52"/>
      <c r="AH49" s="52"/>
      <c r="AI49" s="52"/>
      <c r="AJ49" s="52"/>
      <c r="AK49" s="52"/>
      <c r="AL49" s="52"/>
      <c r="AM49" s="52"/>
      <c r="AN49" s="52"/>
      <c r="AO49" s="52"/>
      <c r="AP49" s="52"/>
      <c r="AQ49" s="52"/>
      <c r="AR49" s="52"/>
      <c r="AS49" s="52"/>
      <c r="AT49" s="55" t="s">
        <v>90</v>
      </c>
      <c r="AU49" s="55" t="s">
        <v>90</v>
      </c>
      <c r="AV49" s="56">
        <f t="shared" si="21"/>
        <v>1</v>
      </c>
      <c r="AW49" s="57" t="str">
        <f t="shared" si="22"/>
        <v>1-Los controles existentes se aplican y son efectivos para minimizar el impacto</v>
      </c>
      <c r="AX49" s="58" t="s">
        <v>244</v>
      </c>
    </row>
    <row r="50" spans="1:50" ht="49.5" customHeight="1">
      <c r="A50" s="132"/>
      <c r="B50" s="120"/>
      <c r="C50" s="50" t="s">
        <v>211</v>
      </c>
      <c r="D50" s="52" t="s">
        <v>54</v>
      </c>
      <c r="E50" s="50" t="s">
        <v>214</v>
      </c>
      <c r="F50" s="52" t="s">
        <v>68</v>
      </c>
      <c r="G50" s="50" t="s">
        <v>207</v>
      </c>
      <c r="H50" s="50" t="str">
        <f>IFERROR(VLOOKUP(G50,'Guía Diligenciamiento'!$A$48:$B$89,2)," ")</f>
        <v>Contaminación de los Recursos Naturales</v>
      </c>
      <c r="I50" s="52">
        <v>10</v>
      </c>
      <c r="J50" s="52">
        <v>5</v>
      </c>
      <c r="K50" s="51">
        <f t="shared" si="16"/>
        <v>50</v>
      </c>
      <c r="L50" s="52">
        <v>5</v>
      </c>
      <c r="M50" s="52">
        <v>5</v>
      </c>
      <c r="N50" s="52">
        <v>10</v>
      </c>
      <c r="O50" s="53">
        <f t="shared" si="17"/>
        <v>65</v>
      </c>
      <c r="P50" s="52">
        <v>1</v>
      </c>
      <c r="Q50" s="52">
        <v>1</v>
      </c>
      <c r="R50" s="54">
        <f t="shared" si="18"/>
        <v>1</v>
      </c>
      <c r="S50" s="62">
        <f t="shared" si="19"/>
        <v>51.85</v>
      </c>
      <c r="T50" s="86" t="str">
        <f t="shared" si="20"/>
        <v>MEDIO</v>
      </c>
      <c r="U50" s="55" t="s">
        <v>90</v>
      </c>
      <c r="V50" s="55" t="s">
        <v>90</v>
      </c>
      <c r="W50" s="52"/>
      <c r="X50" s="52"/>
      <c r="Y50" s="52"/>
      <c r="Z50" s="52" t="s">
        <v>215</v>
      </c>
      <c r="AA50" s="52" t="s">
        <v>215</v>
      </c>
      <c r="AB50" s="52"/>
      <c r="AC50" s="52"/>
      <c r="AD50" s="52" t="s">
        <v>215</v>
      </c>
      <c r="AE50" s="52"/>
      <c r="AF50" s="52"/>
      <c r="AG50" s="52"/>
      <c r="AH50" s="52"/>
      <c r="AI50" s="52"/>
      <c r="AJ50" s="52"/>
      <c r="AK50" s="52"/>
      <c r="AL50" s="52"/>
      <c r="AM50" s="52"/>
      <c r="AN50" s="52"/>
      <c r="AO50" s="52"/>
      <c r="AP50" s="52"/>
      <c r="AQ50" s="52"/>
      <c r="AR50" s="52"/>
      <c r="AS50" s="52"/>
      <c r="AT50" s="55" t="s">
        <v>90</v>
      </c>
      <c r="AU50" s="55" t="s">
        <v>90</v>
      </c>
      <c r="AV50" s="56">
        <f t="shared" si="21"/>
        <v>1</v>
      </c>
      <c r="AW50" s="57" t="str">
        <f t="shared" si="22"/>
        <v>1-Los controles existentes se aplican y son efectivos para minimizar el impacto</v>
      </c>
      <c r="AX50" s="59"/>
    </row>
    <row r="51" spans="1:50" ht="49.5" customHeight="1">
      <c r="A51" s="132"/>
      <c r="B51" s="120" t="s">
        <v>228</v>
      </c>
      <c r="C51" s="50" t="s">
        <v>211</v>
      </c>
      <c r="D51" s="52" t="s">
        <v>54</v>
      </c>
      <c r="E51" s="50" t="s">
        <v>214</v>
      </c>
      <c r="F51" s="52" t="s">
        <v>64</v>
      </c>
      <c r="G51" s="50" t="s">
        <v>201</v>
      </c>
      <c r="H51" s="50" t="str">
        <f>IFERROR(VLOOKUP(G51,'Guía Diligenciamiento'!$A$48:$B$89,2)," ")</f>
        <v>Contaminación de los Recursos Naturales</v>
      </c>
      <c r="I51" s="52">
        <v>10</v>
      </c>
      <c r="J51" s="52">
        <v>5</v>
      </c>
      <c r="K51" s="51">
        <f t="shared" si="16"/>
        <v>50</v>
      </c>
      <c r="L51" s="52">
        <v>1</v>
      </c>
      <c r="M51" s="52">
        <v>5</v>
      </c>
      <c r="N51" s="52">
        <v>10</v>
      </c>
      <c r="O51" s="53">
        <f t="shared" si="17"/>
        <v>51</v>
      </c>
      <c r="P51" s="52"/>
      <c r="Q51" s="52"/>
      <c r="R51" s="54">
        <f t="shared" si="18"/>
        <v>0</v>
      </c>
      <c r="S51" s="62">
        <f t="shared" si="19"/>
        <v>45.45</v>
      </c>
      <c r="T51" s="86" t="str">
        <f t="shared" si="20"/>
        <v>MEDIO</v>
      </c>
      <c r="U51" s="55" t="s">
        <v>91</v>
      </c>
      <c r="V51" s="55" t="s">
        <v>91</v>
      </c>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5" t="s">
        <v>91</v>
      </c>
      <c r="AU51" s="55"/>
      <c r="AV51" s="56">
        <f t="shared" si="21"/>
        <v>5</v>
      </c>
      <c r="AW51" s="57" t="str">
        <f t="shared" si="22"/>
        <v>5-No existen controles</v>
      </c>
      <c r="AX51" s="59" t="s">
        <v>242</v>
      </c>
    </row>
    <row r="52" spans="1:50" ht="49.5" customHeight="1">
      <c r="A52" s="132"/>
      <c r="B52" s="120"/>
      <c r="C52" s="50" t="s">
        <v>211</v>
      </c>
      <c r="D52" s="52" t="s">
        <v>54</v>
      </c>
      <c r="E52" s="50" t="s">
        <v>214</v>
      </c>
      <c r="F52" s="52" t="s">
        <v>68</v>
      </c>
      <c r="G52" s="50" t="s">
        <v>96</v>
      </c>
      <c r="H52" s="50" t="str">
        <f>IFERROR(VLOOKUP(G52,'Guía Diligenciamiento'!$A$48:$B$89,2)," ")</f>
        <v>Agotamiento del recurso no renovable (petróleo)</v>
      </c>
      <c r="I52" s="52">
        <v>10</v>
      </c>
      <c r="J52" s="52">
        <v>5</v>
      </c>
      <c r="K52" s="51">
        <f t="shared" si="16"/>
        <v>50</v>
      </c>
      <c r="L52" s="52">
        <v>1</v>
      </c>
      <c r="M52" s="52">
        <v>1</v>
      </c>
      <c r="N52" s="52">
        <v>1</v>
      </c>
      <c r="O52" s="53">
        <f t="shared" si="17"/>
        <v>10</v>
      </c>
      <c r="P52" s="52">
        <v>1</v>
      </c>
      <c r="Q52" s="52">
        <v>1</v>
      </c>
      <c r="R52" s="54">
        <f>P52*Q52</f>
        <v>1</v>
      </c>
      <c r="S52" s="62">
        <f>+(R52*0.1)+(O52*0.45)+(K52*0.45)</f>
        <v>27.1</v>
      </c>
      <c r="T52" s="86" t="str">
        <f t="shared" si="20"/>
        <v>BAJO</v>
      </c>
      <c r="U52" s="55" t="s">
        <v>91</v>
      </c>
      <c r="V52" s="55" t="s">
        <v>91</v>
      </c>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5" t="s">
        <v>91</v>
      </c>
      <c r="AU52" s="55"/>
      <c r="AV52" s="56">
        <f t="shared" si="21"/>
        <v>5</v>
      </c>
      <c r="AW52" s="57" t="str">
        <f t="shared" si="22"/>
        <v>5-No existen controles</v>
      </c>
      <c r="AX52" s="59"/>
    </row>
    <row r="53" spans="1:50" ht="49.5" customHeight="1">
      <c r="A53" s="132"/>
      <c r="B53" s="120"/>
      <c r="C53" s="50" t="s">
        <v>211</v>
      </c>
      <c r="D53" s="52" t="s">
        <v>54</v>
      </c>
      <c r="E53" s="50" t="s">
        <v>214</v>
      </c>
      <c r="F53" s="52" t="s">
        <v>213</v>
      </c>
      <c r="G53" s="50" t="s">
        <v>67</v>
      </c>
      <c r="H53" s="50" t="str">
        <f>IFERROR(VLOOKUP(G53,'Guía Diligenciamiento'!$A$48:$B$89,2)," ")</f>
        <v>Contaminación acústica</v>
      </c>
      <c r="I53" s="52">
        <v>10</v>
      </c>
      <c r="J53" s="52">
        <v>5</v>
      </c>
      <c r="K53" s="51">
        <f t="shared" si="16"/>
        <v>50</v>
      </c>
      <c r="L53" s="52">
        <v>1</v>
      </c>
      <c r="M53" s="52">
        <v>1</v>
      </c>
      <c r="N53" s="52">
        <v>1</v>
      </c>
      <c r="O53" s="53">
        <f t="shared" si="17"/>
        <v>10</v>
      </c>
      <c r="P53" s="52">
        <v>1</v>
      </c>
      <c r="Q53" s="52">
        <v>1</v>
      </c>
      <c r="R53" s="54">
        <f t="shared" si="18"/>
        <v>1</v>
      </c>
      <c r="S53" s="62">
        <f t="shared" si="19"/>
        <v>27.1</v>
      </c>
      <c r="T53" s="86" t="str">
        <f t="shared" si="20"/>
        <v>BAJO</v>
      </c>
      <c r="U53" s="55" t="s">
        <v>91</v>
      </c>
      <c r="V53" s="55" t="s">
        <v>91</v>
      </c>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5"/>
      <c r="AU53" s="55"/>
      <c r="AV53" s="56">
        <f t="shared" si="21"/>
        <v>5</v>
      </c>
      <c r="AW53" s="57" t="str">
        <f t="shared" si="22"/>
        <v>5-No existen controles</v>
      </c>
      <c r="AX53" s="59"/>
    </row>
    <row r="54" spans="1:50" ht="49.5" customHeight="1">
      <c r="A54" s="132"/>
      <c r="B54" s="120" t="s">
        <v>229</v>
      </c>
      <c r="C54" s="50" t="s">
        <v>211</v>
      </c>
      <c r="D54" s="52" t="s">
        <v>54</v>
      </c>
      <c r="E54" s="50" t="s">
        <v>214</v>
      </c>
      <c r="F54" s="52" t="s">
        <v>63</v>
      </c>
      <c r="G54" s="50" t="s">
        <v>133</v>
      </c>
      <c r="H54" s="50" t="str">
        <f>IFERROR(VLOOKUP(G54,'Guía Diligenciamiento'!$A$48:$B$89,2)," ")</f>
        <v>Presión sobre recursos naturales</v>
      </c>
      <c r="I54" s="52">
        <v>10</v>
      </c>
      <c r="J54" s="52">
        <v>5</v>
      </c>
      <c r="K54" s="51">
        <f t="shared" si="16"/>
        <v>50</v>
      </c>
      <c r="L54" s="52">
        <v>5</v>
      </c>
      <c r="M54" s="52">
        <v>1</v>
      </c>
      <c r="N54" s="52">
        <v>10</v>
      </c>
      <c r="O54" s="53">
        <f t="shared" si="17"/>
        <v>51</v>
      </c>
      <c r="P54" s="52">
        <v>1</v>
      </c>
      <c r="Q54" s="52">
        <v>1</v>
      </c>
      <c r="R54" s="54">
        <f t="shared" si="18"/>
        <v>1</v>
      </c>
      <c r="S54" s="62">
        <f t="shared" si="19"/>
        <v>45.55</v>
      </c>
      <c r="T54" s="86" t="str">
        <f t="shared" si="20"/>
        <v>MEDIO</v>
      </c>
      <c r="U54" s="55" t="s">
        <v>90</v>
      </c>
      <c r="V54" s="55" t="s">
        <v>90</v>
      </c>
      <c r="W54" s="52"/>
      <c r="X54" s="52"/>
      <c r="Y54" s="52" t="s">
        <v>215</v>
      </c>
      <c r="Z54" s="52"/>
      <c r="AA54" s="52" t="s">
        <v>215</v>
      </c>
      <c r="AB54" s="52" t="s">
        <v>215</v>
      </c>
      <c r="AC54" s="52"/>
      <c r="AD54" s="52" t="s">
        <v>215</v>
      </c>
      <c r="AE54" s="52"/>
      <c r="AF54" s="52"/>
      <c r="AG54" s="52"/>
      <c r="AH54" s="52"/>
      <c r="AI54" s="52"/>
      <c r="AJ54" s="52"/>
      <c r="AK54" s="52"/>
      <c r="AL54" s="52"/>
      <c r="AM54" s="52"/>
      <c r="AN54" s="52"/>
      <c r="AO54" s="52"/>
      <c r="AP54" s="52"/>
      <c r="AQ54" s="52"/>
      <c r="AR54" s="52"/>
      <c r="AS54" s="52"/>
      <c r="AT54" s="55" t="s">
        <v>90</v>
      </c>
      <c r="AU54" s="55" t="s">
        <v>90</v>
      </c>
      <c r="AV54" s="56">
        <f t="shared" si="21"/>
        <v>1</v>
      </c>
      <c r="AW54" s="57" t="str">
        <f t="shared" si="22"/>
        <v>1-Los controles existentes se aplican y son efectivos para minimizar el impacto</v>
      </c>
      <c r="AX54" s="59" t="s">
        <v>240</v>
      </c>
    </row>
    <row r="55" spans="1:50" ht="49.5" customHeight="1">
      <c r="A55" s="132"/>
      <c r="B55" s="120"/>
      <c r="C55" s="50" t="s">
        <v>211</v>
      </c>
      <c r="D55" s="52" t="s">
        <v>54</v>
      </c>
      <c r="E55" s="50" t="s">
        <v>214</v>
      </c>
      <c r="F55" s="52" t="s">
        <v>219</v>
      </c>
      <c r="G55" s="50" t="s">
        <v>186</v>
      </c>
      <c r="H55" s="50" t="str">
        <f>IFERROR(VLOOKUP(G55,'Guía Diligenciamiento'!$A$48:$B$89,2)," ")</f>
        <v>Emisiones - dióxido de  carbono (CO2)</v>
      </c>
      <c r="I55" s="52">
        <v>10</v>
      </c>
      <c r="J55" s="52">
        <v>5</v>
      </c>
      <c r="K55" s="51">
        <f t="shared" ref="K55:K65" si="23">(I55*J55)</f>
        <v>50</v>
      </c>
      <c r="L55" s="52">
        <v>5</v>
      </c>
      <c r="M55" s="52">
        <v>1</v>
      </c>
      <c r="N55" s="52">
        <v>10</v>
      </c>
      <c r="O55" s="53">
        <f t="shared" ref="O55:O65" si="24">(L55*3.5)+(M55*3.5)+(N55*3)</f>
        <v>51</v>
      </c>
      <c r="P55" s="52">
        <v>1</v>
      </c>
      <c r="Q55" s="52">
        <v>1</v>
      </c>
      <c r="R55" s="54">
        <f t="shared" ref="R55:R65" si="25">P55*Q55</f>
        <v>1</v>
      </c>
      <c r="S55" s="62">
        <f t="shared" ref="S55:S65" si="26">+(R55*0.1)+(O55*0.45)+(K55*0.45)</f>
        <v>45.55</v>
      </c>
      <c r="T55" s="86" t="str">
        <f t="shared" ref="T55:T65" si="27">IF(AND(S55&gt;=0,S55&lt;=30),"BAJO",IF(AND(S55&gt;=31,S55&lt;=60),"MEDIO",IF(AND(S55&gt;=61,S55&lt;=100),"ALTO")))</f>
        <v>MEDIO</v>
      </c>
      <c r="U55" s="55" t="s">
        <v>90</v>
      </c>
      <c r="V55" s="55" t="s">
        <v>90</v>
      </c>
      <c r="W55" s="52"/>
      <c r="X55" s="52"/>
      <c r="Y55" s="52" t="s">
        <v>215</v>
      </c>
      <c r="Z55" s="52"/>
      <c r="AA55" s="52"/>
      <c r="AB55" s="52" t="s">
        <v>215</v>
      </c>
      <c r="AC55" s="52"/>
      <c r="AD55" s="52" t="s">
        <v>215</v>
      </c>
      <c r="AE55" s="52"/>
      <c r="AF55" s="52"/>
      <c r="AG55" s="52"/>
      <c r="AH55" s="52"/>
      <c r="AI55" s="52"/>
      <c r="AJ55" s="52"/>
      <c r="AK55" s="52"/>
      <c r="AL55" s="52"/>
      <c r="AM55" s="52"/>
      <c r="AN55" s="52"/>
      <c r="AO55" s="52"/>
      <c r="AP55" s="52"/>
      <c r="AQ55" s="52"/>
      <c r="AR55" s="52"/>
      <c r="AS55" s="52"/>
      <c r="AT55" s="55" t="s">
        <v>90</v>
      </c>
      <c r="AU55" s="55" t="s">
        <v>90</v>
      </c>
      <c r="AV55" s="56">
        <f t="shared" ref="AV55:AV65" si="28">IF((U55="SI")*AND(V55="SI")*AND(AT55="SI")*AND(AU55="SI"),1,(IF((U55="SI")*AND(V55="NO")*AND(AT55="SI")*AND(AU55="SI"),2,(IF((U55="SI")*AND(AT55="SI")*AND(AU55="NO"),3,(IF((U55="SI")*AND(AT55="NO"),4,(IF((U55="NO"),5)))))))))</f>
        <v>1</v>
      </c>
      <c r="AW55" s="57" t="str">
        <f t="shared" ref="AW55:AW65" si="29">IF((AV55=1),"1-Los controles existentes se aplican y son efectivos para minimizar el impacto",IF((AV55=2),"2-Los controles existentes son efectivos pero no están documentados",IF((AV55=3),"3-Los controles existentes no son efectivos",IF((AV55=4),"4-Los controles existen pero no se aplican",IF((AV55=5),"5-No existen controles")))))</f>
        <v>1-Los controles existentes se aplican y son efectivos para minimizar el impacto</v>
      </c>
      <c r="AX55" s="58" t="s">
        <v>244</v>
      </c>
    </row>
    <row r="56" spans="1:50" ht="49.5" customHeight="1">
      <c r="A56" s="132"/>
      <c r="B56" s="120"/>
      <c r="C56" s="50" t="s">
        <v>211</v>
      </c>
      <c r="D56" s="52" t="s">
        <v>54</v>
      </c>
      <c r="E56" s="50" t="s">
        <v>214</v>
      </c>
      <c r="F56" s="52" t="s">
        <v>213</v>
      </c>
      <c r="G56" s="50" t="s">
        <v>67</v>
      </c>
      <c r="H56" s="50" t="str">
        <f>IFERROR(VLOOKUP(G56,'Guía Diligenciamiento'!$A$48:$B$89,2)," ")</f>
        <v>Contaminación acústica</v>
      </c>
      <c r="I56" s="52">
        <v>10</v>
      </c>
      <c r="J56" s="52">
        <v>5</v>
      </c>
      <c r="K56" s="51">
        <f t="shared" si="16"/>
        <v>50</v>
      </c>
      <c r="L56" s="52">
        <v>1</v>
      </c>
      <c r="M56" s="52">
        <v>1</v>
      </c>
      <c r="N56" s="52">
        <v>1</v>
      </c>
      <c r="O56" s="53">
        <f t="shared" si="17"/>
        <v>10</v>
      </c>
      <c r="P56" s="52">
        <v>1</v>
      </c>
      <c r="Q56" s="52">
        <v>1</v>
      </c>
      <c r="R56" s="54">
        <f t="shared" si="18"/>
        <v>1</v>
      </c>
      <c r="S56" s="62">
        <f t="shared" si="19"/>
        <v>27.1</v>
      </c>
      <c r="T56" s="86" t="str">
        <f t="shared" si="20"/>
        <v>BAJO</v>
      </c>
      <c r="U56" s="55" t="s">
        <v>91</v>
      </c>
      <c r="V56" s="55" t="s">
        <v>91</v>
      </c>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5"/>
      <c r="AU56" s="55"/>
      <c r="AV56" s="56"/>
      <c r="AW56" s="57" t="b">
        <f t="shared" si="22"/>
        <v>0</v>
      </c>
      <c r="AX56" s="59"/>
    </row>
    <row r="57" spans="1:50" ht="49.5" customHeight="1">
      <c r="A57" s="132"/>
      <c r="B57" s="120"/>
      <c r="C57" s="50" t="s">
        <v>211</v>
      </c>
      <c r="D57" s="52" t="s">
        <v>54</v>
      </c>
      <c r="E57" s="50" t="s">
        <v>214</v>
      </c>
      <c r="F57" s="52" t="s">
        <v>68</v>
      </c>
      <c r="G57" s="50" t="s">
        <v>233</v>
      </c>
      <c r="H57" s="50" t="str">
        <f>IFERROR(VLOOKUP(G57,'Guía Diligenciamiento'!$A$48:$B$89,2)," ")</f>
        <v>Contaminación visual</v>
      </c>
      <c r="I57" s="52">
        <v>10</v>
      </c>
      <c r="J57" s="52">
        <v>5</v>
      </c>
      <c r="K57" s="51">
        <f t="shared" si="23"/>
        <v>50</v>
      </c>
      <c r="L57" s="52">
        <v>1</v>
      </c>
      <c r="M57" s="52">
        <v>1</v>
      </c>
      <c r="N57" s="52">
        <v>10</v>
      </c>
      <c r="O57" s="53">
        <f t="shared" si="24"/>
        <v>37</v>
      </c>
      <c r="P57" s="52">
        <v>1</v>
      </c>
      <c r="Q57" s="52">
        <v>1</v>
      </c>
      <c r="R57" s="54">
        <f t="shared" si="25"/>
        <v>1</v>
      </c>
      <c r="S57" s="62">
        <f t="shared" si="26"/>
        <v>39.25</v>
      </c>
      <c r="T57" s="86" t="str">
        <f t="shared" si="27"/>
        <v>MEDIO</v>
      </c>
      <c r="U57" s="55" t="s">
        <v>90</v>
      </c>
      <c r="V57" s="55" t="s">
        <v>90</v>
      </c>
      <c r="W57" s="52"/>
      <c r="X57" s="52"/>
      <c r="Y57" s="52" t="s">
        <v>215</v>
      </c>
      <c r="Z57" s="52" t="s">
        <v>215</v>
      </c>
      <c r="AA57" s="52"/>
      <c r="AB57" s="52" t="s">
        <v>215</v>
      </c>
      <c r="AC57" s="52"/>
      <c r="AD57" s="52"/>
      <c r="AE57" s="52"/>
      <c r="AF57" s="52"/>
      <c r="AG57" s="52"/>
      <c r="AH57" s="52"/>
      <c r="AI57" s="52"/>
      <c r="AJ57" s="52"/>
      <c r="AK57" s="52"/>
      <c r="AL57" s="52"/>
      <c r="AM57" s="52"/>
      <c r="AN57" s="52"/>
      <c r="AO57" s="52"/>
      <c r="AP57" s="52"/>
      <c r="AQ57" s="52"/>
      <c r="AR57" s="52"/>
      <c r="AS57" s="52"/>
      <c r="AT57" s="55"/>
      <c r="AU57" s="55"/>
      <c r="AV57" s="56" t="b">
        <f t="shared" si="28"/>
        <v>0</v>
      </c>
      <c r="AW57" s="57" t="b">
        <f t="shared" si="29"/>
        <v>0</v>
      </c>
      <c r="AX57" s="59"/>
    </row>
    <row r="58" spans="1:50" ht="49.5" customHeight="1">
      <c r="A58" s="132"/>
      <c r="B58" s="120"/>
      <c r="C58" s="50" t="s">
        <v>211</v>
      </c>
      <c r="D58" s="52" t="s">
        <v>54</v>
      </c>
      <c r="E58" s="50" t="s">
        <v>214</v>
      </c>
      <c r="F58" s="52" t="s">
        <v>219</v>
      </c>
      <c r="G58" s="50" t="s">
        <v>69</v>
      </c>
      <c r="H58" s="50" t="str">
        <f>IFERROR(VLOOKUP(G58,'Guía Diligenciamiento'!$A$48:$B$89,2)," ")</f>
        <v>Contaminación al suelo por inadecuado tratamiento</v>
      </c>
      <c r="I58" s="52">
        <v>10</v>
      </c>
      <c r="J58" s="52">
        <v>5</v>
      </c>
      <c r="K58" s="51">
        <f t="shared" si="23"/>
        <v>50</v>
      </c>
      <c r="L58" s="52">
        <v>1</v>
      </c>
      <c r="M58" s="52">
        <v>1</v>
      </c>
      <c r="N58" s="52">
        <v>10</v>
      </c>
      <c r="O58" s="53">
        <f t="shared" si="24"/>
        <v>37</v>
      </c>
      <c r="P58" s="52">
        <v>1</v>
      </c>
      <c r="Q58" s="52">
        <v>1</v>
      </c>
      <c r="R58" s="54">
        <f t="shared" si="25"/>
        <v>1</v>
      </c>
      <c r="S58" s="62">
        <f t="shared" si="26"/>
        <v>39.25</v>
      </c>
      <c r="T58" s="86" t="str">
        <f t="shared" si="27"/>
        <v>MEDIO</v>
      </c>
      <c r="U58" s="55" t="s">
        <v>90</v>
      </c>
      <c r="V58" s="55" t="s">
        <v>90</v>
      </c>
      <c r="W58" s="52"/>
      <c r="X58" s="52"/>
      <c r="Y58" s="52" t="s">
        <v>215</v>
      </c>
      <c r="Z58" s="52" t="s">
        <v>215</v>
      </c>
      <c r="AA58" s="52"/>
      <c r="AB58" s="52" t="s">
        <v>215</v>
      </c>
      <c r="AC58" s="52"/>
      <c r="AD58" s="52"/>
      <c r="AE58" s="52"/>
      <c r="AF58" s="52"/>
      <c r="AG58" s="52"/>
      <c r="AH58" s="52"/>
      <c r="AI58" s="52"/>
      <c r="AJ58" s="52"/>
      <c r="AK58" s="52"/>
      <c r="AL58" s="52"/>
      <c r="AM58" s="52"/>
      <c r="AN58" s="52"/>
      <c r="AO58" s="52"/>
      <c r="AP58" s="52"/>
      <c r="AQ58" s="52"/>
      <c r="AR58" s="52"/>
      <c r="AS58" s="52"/>
      <c r="AT58" s="55" t="s">
        <v>90</v>
      </c>
      <c r="AU58" s="55" t="s">
        <v>90</v>
      </c>
      <c r="AV58" s="56">
        <f t="shared" si="28"/>
        <v>1</v>
      </c>
      <c r="AW58" s="57" t="str">
        <f t="shared" si="29"/>
        <v>1-Los controles existentes se aplican y son efectivos para minimizar el impacto</v>
      </c>
      <c r="AX58" s="59" t="s">
        <v>243</v>
      </c>
    </row>
    <row r="59" spans="1:50" ht="49.5" customHeight="1">
      <c r="A59" s="132"/>
      <c r="B59" s="120" t="s">
        <v>230</v>
      </c>
      <c r="C59" s="50" t="s">
        <v>211</v>
      </c>
      <c r="D59" s="52" t="s">
        <v>54</v>
      </c>
      <c r="E59" s="50" t="s">
        <v>214</v>
      </c>
      <c r="F59" s="52" t="s">
        <v>219</v>
      </c>
      <c r="G59" s="50" t="s">
        <v>182</v>
      </c>
      <c r="H59" s="50" t="str">
        <f>IFERROR(VLOOKUP(G59,'Guía Diligenciamiento'!$A$48:$B$89,2)," ")</f>
        <v>Contaminación del suelo y el aire</v>
      </c>
      <c r="I59" s="52">
        <v>10</v>
      </c>
      <c r="J59" s="52">
        <v>5</v>
      </c>
      <c r="K59" s="51">
        <f t="shared" si="23"/>
        <v>50</v>
      </c>
      <c r="L59" s="52">
        <v>1</v>
      </c>
      <c r="M59" s="52">
        <v>1</v>
      </c>
      <c r="N59" s="52">
        <v>10</v>
      </c>
      <c r="O59" s="53">
        <f t="shared" si="24"/>
        <v>37</v>
      </c>
      <c r="P59" s="52">
        <v>1</v>
      </c>
      <c r="Q59" s="52">
        <v>1</v>
      </c>
      <c r="R59" s="54">
        <f t="shared" si="25"/>
        <v>1</v>
      </c>
      <c r="S59" s="62">
        <f t="shared" si="26"/>
        <v>39.25</v>
      </c>
      <c r="T59" s="86" t="str">
        <f t="shared" si="27"/>
        <v>MEDIO</v>
      </c>
      <c r="U59" s="55" t="s">
        <v>91</v>
      </c>
      <c r="V59" s="55" t="s">
        <v>91</v>
      </c>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5" t="s">
        <v>91</v>
      </c>
      <c r="AU59" s="55"/>
      <c r="AV59" s="56">
        <f t="shared" si="28"/>
        <v>5</v>
      </c>
      <c r="AW59" s="57" t="str">
        <f t="shared" si="29"/>
        <v>5-No existen controles</v>
      </c>
      <c r="AX59" s="59"/>
    </row>
    <row r="60" spans="1:50" ht="49.5" customHeight="1">
      <c r="A60" s="132"/>
      <c r="B60" s="120"/>
      <c r="C60" s="50" t="s">
        <v>211</v>
      </c>
      <c r="D60" s="52" t="s">
        <v>54</v>
      </c>
      <c r="E60" s="50" t="s">
        <v>214</v>
      </c>
      <c r="F60" s="52" t="s">
        <v>219</v>
      </c>
      <c r="G60" s="50" t="s">
        <v>69</v>
      </c>
      <c r="H60" s="50" t="str">
        <f>IFERROR(VLOOKUP(G60,'Guía Diligenciamiento'!$A$48:$B$89,2)," ")</f>
        <v>Contaminación al suelo por inadecuado tratamiento</v>
      </c>
      <c r="I60" s="52">
        <v>10</v>
      </c>
      <c r="J60" s="52">
        <v>5</v>
      </c>
      <c r="K60" s="51">
        <f t="shared" si="23"/>
        <v>50</v>
      </c>
      <c r="L60" s="52">
        <v>1</v>
      </c>
      <c r="M60" s="52">
        <v>1</v>
      </c>
      <c r="N60" s="52">
        <v>10</v>
      </c>
      <c r="O60" s="53">
        <f t="shared" si="24"/>
        <v>37</v>
      </c>
      <c r="P60" s="52">
        <v>1</v>
      </c>
      <c r="Q60" s="52">
        <v>1</v>
      </c>
      <c r="R60" s="54">
        <f t="shared" si="25"/>
        <v>1</v>
      </c>
      <c r="S60" s="62">
        <f t="shared" si="26"/>
        <v>39.25</v>
      </c>
      <c r="T60" s="86" t="str">
        <f t="shared" si="27"/>
        <v>MEDIO</v>
      </c>
      <c r="U60" s="55" t="s">
        <v>90</v>
      </c>
      <c r="V60" s="55" t="s">
        <v>90</v>
      </c>
      <c r="W60" s="52"/>
      <c r="X60" s="52"/>
      <c r="Y60" s="52" t="s">
        <v>215</v>
      </c>
      <c r="Z60" s="52" t="s">
        <v>215</v>
      </c>
      <c r="AA60" s="52"/>
      <c r="AB60" s="52" t="s">
        <v>215</v>
      </c>
      <c r="AC60" s="52"/>
      <c r="AD60" s="52"/>
      <c r="AE60" s="52"/>
      <c r="AF60" s="52"/>
      <c r="AG60" s="52"/>
      <c r="AH60" s="52"/>
      <c r="AI60" s="52"/>
      <c r="AJ60" s="52"/>
      <c r="AK60" s="52"/>
      <c r="AL60" s="52"/>
      <c r="AM60" s="52"/>
      <c r="AN60" s="52"/>
      <c r="AO60" s="52"/>
      <c r="AP60" s="52"/>
      <c r="AQ60" s="52"/>
      <c r="AR60" s="52"/>
      <c r="AS60" s="52"/>
      <c r="AT60" s="55" t="s">
        <v>90</v>
      </c>
      <c r="AU60" s="55" t="s">
        <v>90</v>
      </c>
      <c r="AV60" s="56">
        <f t="shared" si="28"/>
        <v>1</v>
      </c>
      <c r="AW60" s="57" t="str">
        <f t="shared" si="29"/>
        <v>1-Los controles existentes se aplican y son efectivos para minimizar el impacto</v>
      </c>
      <c r="AX60" s="59" t="s">
        <v>243</v>
      </c>
    </row>
    <row r="61" spans="1:50" ht="49.5" customHeight="1">
      <c r="A61" s="132"/>
      <c r="B61" s="120"/>
      <c r="C61" s="50" t="s">
        <v>211</v>
      </c>
      <c r="D61" s="52" t="s">
        <v>55</v>
      </c>
      <c r="E61" s="50" t="s">
        <v>214</v>
      </c>
      <c r="F61" s="52" t="s">
        <v>219</v>
      </c>
      <c r="G61" s="50" t="s">
        <v>164</v>
      </c>
      <c r="H61" s="50" t="str">
        <f>IFERROR(VLOOKUP(G61,'Guía Diligenciamiento'!$A$48:$B$89,2)," ")</f>
        <v>Contaminación de los Recursos Naturales</v>
      </c>
      <c r="I61" s="52">
        <v>10</v>
      </c>
      <c r="J61" s="52">
        <v>5</v>
      </c>
      <c r="K61" s="51">
        <f t="shared" si="23"/>
        <v>50</v>
      </c>
      <c r="L61" s="52">
        <v>1</v>
      </c>
      <c r="M61" s="52">
        <v>5</v>
      </c>
      <c r="N61" s="52">
        <v>5</v>
      </c>
      <c r="O61" s="53">
        <f t="shared" si="24"/>
        <v>36</v>
      </c>
      <c r="P61" s="52">
        <v>1</v>
      </c>
      <c r="Q61" s="52">
        <v>1</v>
      </c>
      <c r="R61" s="54">
        <f t="shared" si="25"/>
        <v>1</v>
      </c>
      <c r="S61" s="62">
        <f t="shared" si="26"/>
        <v>38.799999999999997</v>
      </c>
      <c r="T61" s="86" t="str">
        <f t="shared" si="27"/>
        <v>MEDIO</v>
      </c>
      <c r="U61" s="55" t="s">
        <v>91</v>
      </c>
      <c r="V61" s="55" t="s">
        <v>91</v>
      </c>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5" t="s">
        <v>91</v>
      </c>
      <c r="AU61" s="55"/>
      <c r="AV61" s="56">
        <f t="shared" si="28"/>
        <v>5</v>
      </c>
      <c r="AW61" s="57" t="str">
        <f t="shared" si="29"/>
        <v>5-No existen controles</v>
      </c>
      <c r="AX61" s="59"/>
    </row>
    <row r="62" spans="1:50" ht="49.5" customHeight="1" thickBot="1">
      <c r="A62" s="133"/>
      <c r="B62" s="63" t="s">
        <v>231</v>
      </c>
      <c r="C62" s="63" t="s">
        <v>211</v>
      </c>
      <c r="D62" s="66" t="s">
        <v>54</v>
      </c>
      <c r="E62" s="63" t="s">
        <v>214</v>
      </c>
      <c r="F62" s="66" t="s">
        <v>68</v>
      </c>
      <c r="G62" s="63" t="s">
        <v>69</v>
      </c>
      <c r="H62" s="63" t="str">
        <f>IFERROR(VLOOKUP(G62,'Guía Diligenciamiento'!$A$48:$B$89,2)," ")</f>
        <v>Contaminación al suelo por inadecuado tratamiento</v>
      </c>
      <c r="I62" s="66">
        <v>10</v>
      </c>
      <c r="J62" s="66">
        <v>5</v>
      </c>
      <c r="K62" s="65">
        <f t="shared" si="23"/>
        <v>50</v>
      </c>
      <c r="L62" s="66">
        <v>1</v>
      </c>
      <c r="M62" s="66">
        <v>1</v>
      </c>
      <c r="N62" s="66">
        <v>10</v>
      </c>
      <c r="O62" s="67">
        <f t="shared" si="24"/>
        <v>37</v>
      </c>
      <c r="P62" s="66">
        <v>1</v>
      </c>
      <c r="Q62" s="66">
        <v>1</v>
      </c>
      <c r="R62" s="68">
        <f t="shared" si="25"/>
        <v>1</v>
      </c>
      <c r="S62" s="69">
        <f t="shared" si="26"/>
        <v>39.25</v>
      </c>
      <c r="T62" s="87" t="str">
        <f t="shared" si="27"/>
        <v>MEDIO</v>
      </c>
      <c r="U62" s="71" t="s">
        <v>90</v>
      </c>
      <c r="V62" s="71" t="s">
        <v>90</v>
      </c>
      <c r="W62" s="66"/>
      <c r="X62" s="66"/>
      <c r="Y62" s="66" t="s">
        <v>215</v>
      </c>
      <c r="Z62" s="66" t="s">
        <v>215</v>
      </c>
      <c r="AA62" s="66"/>
      <c r="AB62" s="66" t="s">
        <v>215</v>
      </c>
      <c r="AC62" s="66"/>
      <c r="AD62" s="66"/>
      <c r="AE62" s="66"/>
      <c r="AF62" s="66"/>
      <c r="AG62" s="66"/>
      <c r="AH62" s="66"/>
      <c r="AI62" s="66"/>
      <c r="AJ62" s="66"/>
      <c r="AK62" s="66"/>
      <c r="AL62" s="66"/>
      <c r="AM62" s="66"/>
      <c r="AN62" s="66"/>
      <c r="AO62" s="66"/>
      <c r="AP62" s="66"/>
      <c r="AQ62" s="66"/>
      <c r="AR62" s="66"/>
      <c r="AS62" s="66"/>
      <c r="AT62" s="71" t="s">
        <v>90</v>
      </c>
      <c r="AU62" s="71" t="s">
        <v>90</v>
      </c>
      <c r="AV62" s="72">
        <f t="shared" si="28"/>
        <v>1</v>
      </c>
      <c r="AW62" s="73" t="str">
        <f t="shared" si="29"/>
        <v>1-Los controles existentes se aplican y son efectivos para minimizar el impacto</v>
      </c>
      <c r="AX62" s="74" t="s">
        <v>243</v>
      </c>
    </row>
    <row r="63" spans="1:50" ht="52.5" customHeight="1">
      <c r="A63" s="115" t="s">
        <v>250</v>
      </c>
      <c r="B63" s="75" t="s">
        <v>236</v>
      </c>
      <c r="C63" s="75" t="s">
        <v>211</v>
      </c>
      <c r="D63" s="76" t="s">
        <v>54</v>
      </c>
      <c r="E63" s="75" t="s">
        <v>214</v>
      </c>
      <c r="F63" s="76" t="s">
        <v>68</v>
      </c>
      <c r="G63" s="75" t="s">
        <v>207</v>
      </c>
      <c r="H63" s="75" t="str">
        <f>IFERROR(VLOOKUP(G63,'Guía Diligenciamiento'!$A$48:$B$89,2)," ")</f>
        <v>Contaminación de los Recursos Naturales</v>
      </c>
      <c r="I63" s="76">
        <v>10</v>
      </c>
      <c r="J63" s="76">
        <v>5</v>
      </c>
      <c r="K63" s="77">
        <f t="shared" si="23"/>
        <v>50</v>
      </c>
      <c r="L63" s="76">
        <v>1</v>
      </c>
      <c r="M63" s="76">
        <v>5</v>
      </c>
      <c r="N63" s="76">
        <v>10</v>
      </c>
      <c r="O63" s="78">
        <f t="shared" si="24"/>
        <v>51</v>
      </c>
      <c r="P63" s="76">
        <v>1</v>
      </c>
      <c r="Q63" s="76">
        <v>1</v>
      </c>
      <c r="R63" s="79">
        <f t="shared" si="25"/>
        <v>1</v>
      </c>
      <c r="S63" s="80">
        <f t="shared" si="26"/>
        <v>45.55</v>
      </c>
      <c r="T63" s="81" t="str">
        <f t="shared" si="27"/>
        <v>MEDIO</v>
      </c>
      <c r="U63" s="82" t="s">
        <v>90</v>
      </c>
      <c r="V63" s="82" t="s">
        <v>91</v>
      </c>
      <c r="W63" s="76" t="s">
        <v>215</v>
      </c>
      <c r="X63" s="76"/>
      <c r="Y63" s="76"/>
      <c r="Z63" s="76"/>
      <c r="AA63" s="76"/>
      <c r="AB63" s="76"/>
      <c r="AC63" s="76"/>
      <c r="AD63" s="76"/>
      <c r="AE63" s="76"/>
      <c r="AF63" s="76"/>
      <c r="AG63" s="76"/>
      <c r="AH63" s="76"/>
      <c r="AI63" s="76"/>
      <c r="AJ63" s="76"/>
      <c r="AK63" s="76"/>
      <c r="AL63" s="76"/>
      <c r="AM63" s="76"/>
      <c r="AN63" s="76"/>
      <c r="AO63" s="76"/>
      <c r="AP63" s="76"/>
      <c r="AQ63" s="76"/>
      <c r="AR63" s="76"/>
      <c r="AS63" s="76"/>
      <c r="AT63" s="82" t="s">
        <v>91</v>
      </c>
      <c r="AU63" s="82" t="s">
        <v>91</v>
      </c>
      <c r="AV63" s="83">
        <f t="shared" si="28"/>
        <v>4</v>
      </c>
      <c r="AW63" s="84" t="str">
        <f t="shared" si="29"/>
        <v>4-Los controles existen pero no se aplican</v>
      </c>
      <c r="AX63" s="85" t="s">
        <v>249</v>
      </c>
    </row>
    <row r="64" spans="1:50" ht="52.5" customHeight="1">
      <c r="A64" s="116"/>
      <c r="B64" s="50" t="s">
        <v>237</v>
      </c>
      <c r="C64" s="50" t="s">
        <v>211</v>
      </c>
      <c r="D64" s="52" t="s">
        <v>53</v>
      </c>
      <c r="E64" s="50" t="s">
        <v>214</v>
      </c>
      <c r="F64" s="52" t="s">
        <v>68</v>
      </c>
      <c r="G64" s="50" t="s">
        <v>206</v>
      </c>
      <c r="H64" s="50" t="str">
        <f>IFERROR(VLOOKUP(G64,'Guía Diligenciamiento'!$A$48:$B$89,2)," ")</f>
        <v>Contaminación de los Recursos Naturales</v>
      </c>
      <c r="I64" s="52">
        <v>1</v>
      </c>
      <c r="J64" s="52">
        <v>1</v>
      </c>
      <c r="K64" s="51">
        <f t="shared" si="23"/>
        <v>1</v>
      </c>
      <c r="L64" s="52">
        <v>5</v>
      </c>
      <c r="M64" s="52">
        <v>1</v>
      </c>
      <c r="N64" s="52">
        <v>10</v>
      </c>
      <c r="O64" s="53">
        <f t="shared" si="24"/>
        <v>51</v>
      </c>
      <c r="P64" s="52">
        <v>1</v>
      </c>
      <c r="Q64" s="52">
        <v>1</v>
      </c>
      <c r="R64" s="54">
        <f t="shared" si="25"/>
        <v>1</v>
      </c>
      <c r="S64" s="62">
        <f t="shared" si="26"/>
        <v>23.5</v>
      </c>
      <c r="T64" s="86" t="str">
        <f t="shared" si="27"/>
        <v>BAJO</v>
      </c>
      <c r="U64" s="55" t="s">
        <v>91</v>
      </c>
      <c r="V64" s="55" t="s">
        <v>91</v>
      </c>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5" t="s">
        <v>91</v>
      </c>
      <c r="AU64" s="55" t="s">
        <v>91</v>
      </c>
      <c r="AV64" s="56">
        <f t="shared" si="28"/>
        <v>5</v>
      </c>
      <c r="AW64" s="57" t="str">
        <f t="shared" si="29"/>
        <v>5-No existen controles</v>
      </c>
      <c r="AX64" s="59"/>
    </row>
    <row r="65" spans="1:50" ht="52.5" customHeight="1" thickBot="1">
      <c r="A65" s="117"/>
      <c r="B65" s="88" t="s">
        <v>238</v>
      </c>
      <c r="C65" s="88" t="s">
        <v>211</v>
      </c>
      <c r="D65" s="89" t="s">
        <v>53</v>
      </c>
      <c r="E65" s="88" t="s">
        <v>214</v>
      </c>
      <c r="F65" s="89" t="s">
        <v>68</v>
      </c>
      <c r="G65" s="88" t="s">
        <v>204</v>
      </c>
      <c r="H65" s="88" t="str">
        <f>IFERROR(VLOOKUP(G65,'Guía Diligenciamiento'!$A$48:$B$89,2)," ")</f>
        <v>Aumento de conciencia ambiental</v>
      </c>
      <c r="I65" s="89">
        <v>10</v>
      </c>
      <c r="J65" s="89">
        <v>5</v>
      </c>
      <c r="K65" s="90">
        <f t="shared" si="23"/>
        <v>50</v>
      </c>
      <c r="L65" s="89">
        <v>5</v>
      </c>
      <c r="M65" s="89">
        <v>5</v>
      </c>
      <c r="N65" s="89">
        <v>10</v>
      </c>
      <c r="O65" s="91">
        <f t="shared" si="24"/>
        <v>65</v>
      </c>
      <c r="P65" s="89">
        <v>1</v>
      </c>
      <c r="Q65" s="89">
        <v>1</v>
      </c>
      <c r="R65" s="92">
        <f t="shared" si="25"/>
        <v>1</v>
      </c>
      <c r="S65" s="93">
        <f t="shared" si="26"/>
        <v>51.85</v>
      </c>
      <c r="T65" s="94" t="str">
        <f t="shared" si="27"/>
        <v>MEDIO</v>
      </c>
      <c r="U65" s="95" t="s">
        <v>90</v>
      </c>
      <c r="V65" s="95" t="s">
        <v>90</v>
      </c>
      <c r="W65" s="89"/>
      <c r="X65" s="89"/>
      <c r="Y65" s="89"/>
      <c r="Z65" s="89"/>
      <c r="AA65" s="89"/>
      <c r="AB65" s="89" t="s">
        <v>215</v>
      </c>
      <c r="AC65" s="89"/>
      <c r="AD65" s="89"/>
      <c r="AE65" s="89"/>
      <c r="AF65" s="89"/>
      <c r="AG65" s="89"/>
      <c r="AH65" s="89"/>
      <c r="AI65" s="89"/>
      <c r="AJ65" s="89"/>
      <c r="AK65" s="89"/>
      <c r="AL65" s="89"/>
      <c r="AM65" s="89"/>
      <c r="AN65" s="89"/>
      <c r="AO65" s="89"/>
      <c r="AP65" s="89"/>
      <c r="AQ65" s="89"/>
      <c r="AR65" s="89"/>
      <c r="AS65" s="89"/>
      <c r="AT65" s="95" t="s">
        <v>90</v>
      </c>
      <c r="AU65" s="95" t="s">
        <v>90</v>
      </c>
      <c r="AV65" s="96">
        <f t="shared" si="28"/>
        <v>1</v>
      </c>
      <c r="AW65" s="97" t="str">
        <f t="shared" si="29"/>
        <v>1-Los controles existentes se aplican y son efectivos para minimizar el impacto</v>
      </c>
      <c r="AX65" s="98" t="s">
        <v>243</v>
      </c>
    </row>
    <row r="66" spans="1:50" ht="48" customHeight="1">
      <c r="A66" s="121" t="s">
        <v>251</v>
      </c>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3"/>
      <c r="AT66" s="99"/>
      <c r="AU66" s="99"/>
      <c r="AV66" s="99"/>
      <c r="AW66" s="99"/>
      <c r="AX66" s="100"/>
    </row>
    <row r="67" spans="1:50" ht="13.8">
      <c r="A67" s="101"/>
    </row>
    <row r="68" spans="1:50" ht="13.8">
      <c r="N68" s="104"/>
      <c r="AS68" s="99"/>
      <c r="AT68" s="109"/>
      <c r="AU68" s="99"/>
    </row>
    <row r="69" spans="1:50" ht="13.8">
      <c r="AS69" s="99"/>
      <c r="AT69" s="99"/>
      <c r="AU69" s="99"/>
    </row>
    <row r="70" spans="1:50" ht="13.8"/>
    <row r="71" spans="1:50" ht="13.8"/>
    <row r="72" spans="1:50" ht="13.8"/>
    <row r="73" spans="1:50" ht="15.75" customHeight="1"/>
    <row r="74" spans="1:50" ht="15.75" customHeight="1"/>
    <row r="75" spans="1:50" ht="15.75" customHeight="1"/>
    <row r="76" spans="1:50" ht="15.75" customHeight="1"/>
    <row r="77" spans="1:50" ht="15.75" customHeight="1"/>
    <row r="78" spans="1:50" ht="15.75" customHeight="1"/>
    <row r="79" spans="1:50" ht="15.75" customHeight="1"/>
    <row r="80" spans="1:5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sheetData>
  <autoFilter ref="A3:RW67" xr:uid="{00000000-0009-0000-0000-000000000000}"/>
  <mergeCells count="44">
    <mergeCell ref="AU2:AU3"/>
    <mergeCell ref="AV2:AV3"/>
    <mergeCell ref="AW2:AW3"/>
    <mergeCell ref="A1:A3"/>
    <mergeCell ref="B1:H1"/>
    <mergeCell ref="I1:T1"/>
    <mergeCell ref="U1:AS1"/>
    <mergeCell ref="AT1:AX1"/>
    <mergeCell ref="B2:C2"/>
    <mergeCell ref="D2:D3"/>
    <mergeCell ref="E2:E3"/>
    <mergeCell ref="F2:H2"/>
    <mergeCell ref="I2:K2"/>
    <mergeCell ref="AX2:AX3"/>
    <mergeCell ref="AF2:AH2"/>
    <mergeCell ref="AI2:AL2"/>
    <mergeCell ref="A66:AS66"/>
    <mergeCell ref="AT2:AT3"/>
    <mergeCell ref="AM2:AP2"/>
    <mergeCell ref="AQ2:AS2"/>
    <mergeCell ref="L2:O2"/>
    <mergeCell ref="P2:R2"/>
    <mergeCell ref="S2:S3"/>
    <mergeCell ref="T2:T3"/>
    <mergeCell ref="U2:U3"/>
    <mergeCell ref="V2:V3"/>
    <mergeCell ref="W2:AB2"/>
    <mergeCell ref="AC2:AE2"/>
    <mergeCell ref="B14:B18"/>
    <mergeCell ref="B59:B61"/>
    <mergeCell ref="B40:B43"/>
    <mergeCell ref="A14:A62"/>
    <mergeCell ref="A63:A65"/>
    <mergeCell ref="B4:B13"/>
    <mergeCell ref="A4:A13"/>
    <mergeCell ref="B44:B48"/>
    <mergeCell ref="B19:B20"/>
    <mergeCell ref="B21:B23"/>
    <mergeCell ref="B24:B27"/>
    <mergeCell ref="B28:B33"/>
    <mergeCell ref="B34:B39"/>
    <mergeCell ref="B49:B50"/>
    <mergeCell ref="B51:B53"/>
    <mergeCell ref="B54:B58"/>
  </mergeCells>
  <conditionalFormatting sqref="S4:S65">
    <cfRule type="cellIs" dxfId="6" priority="3" operator="between">
      <formula>61</formula>
      <formula>100</formula>
    </cfRule>
    <cfRule type="cellIs" dxfId="5" priority="4" operator="between">
      <formula>31</formula>
      <formula>60</formula>
    </cfRule>
    <cfRule type="cellIs" dxfId="4" priority="5" operator="between">
      <formula>0</formula>
      <formula>30</formula>
    </cfRule>
    <cfRule type="cellIs" dxfId="3" priority="6" operator="between">
      <formula>0</formula>
      <formula>30</formula>
    </cfRule>
  </conditionalFormatting>
  <conditionalFormatting sqref="T4:T65">
    <cfRule type="containsText" dxfId="2" priority="1" operator="containsText" text="MEDIO">
      <formula>NOT(ISERROR(SEARCH("MEDIO",T4)))</formula>
    </cfRule>
    <cfRule type="containsText" dxfId="1" priority="2" operator="containsText" text="ALTO">
      <formula>NOT(ISERROR(SEARCH("ALTO",T4)))</formula>
    </cfRule>
    <cfRule type="containsText" dxfId="0" priority="7" operator="containsText" text="BAJO">
      <formula>NOT(ISERROR(SEARCH("BAJO",T4)))</formula>
    </cfRule>
  </conditionalFormatting>
  <pageMargins left="0.23622047244094491" right="0.23622047244094491" top="0.74803149606299213" bottom="0.74803149606299213" header="0" footer="0"/>
  <pageSetup paperSize="5" scale="41" fitToHeight="6" orientation="landscape" r:id="rId1"/>
  <headerFooter>
    <oddHeader>&amp;C&amp;"Verdana,Normal"&amp;16&amp;K04+000
&amp;"Verdana,Negrita"MATRIZ DE ASPECTOS E 
IMPACTOS AMBIENTALES&amp;R
&amp;G</oddHeader>
    <oddFooter xml:space="preserve">&amp;LDirección: Calle 24A No. 59-42 Torre 4 Piso 3 
Centro Empresarial Sarmiento Angulo
Conmutador: (+601) 307 8038
Línea gratuita: 01 8000 119703
&amp;R&amp;P de &amp;N
FOR-GAD-350-036
23/07/2025 Version: 6
</oddFooter>
  </headerFooter>
  <legacyDrawingHF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000-000000000000}">
          <x14:formula1>
            <xm:f>'Guía Diligenciamiento'!$D$48:$D$53</xm:f>
          </x14:formula1>
          <xm:sqref>F40:F52 F57:F65 F4:F12 F54:F55 F14:F38</xm:sqref>
        </x14:dataValidation>
        <x14:dataValidation type="list" allowBlank="1" showInputMessage="1" showErrorMessage="1" xr:uid="{00000000-0002-0000-0000-000001000000}">
          <x14:formula1>
            <xm:f>'Guía Diligenciamiento'!$D$48:$D$54</xm:f>
          </x14:formula1>
          <xm:sqref>F13 F56 F53 F39</xm:sqref>
        </x14:dataValidation>
        <x14:dataValidation type="list" allowBlank="1" showInputMessage="1" showErrorMessage="1" xr:uid="{00000000-0002-0000-0000-000002000000}">
          <x14:formula1>
            <xm:f>Lista!$A$16:$A$17</xm:f>
          </x14:formula1>
          <xm:sqref>AT4:AU65 U4:V65</xm:sqref>
        </x14:dataValidation>
        <x14:dataValidation type="list" allowBlank="1" showInputMessage="1" showErrorMessage="1" xr:uid="{00000000-0002-0000-0000-000003000000}">
          <x14:formula1>
            <xm:f>Lista!$A$29:$A$31</xm:f>
          </x14:formula1>
          <xm:sqref>I4:J65 L4:N65 P4:Q65</xm:sqref>
        </x14:dataValidation>
        <x14:dataValidation type="list" allowBlank="1" showInputMessage="1" showErrorMessage="1" xr:uid="{00000000-0002-0000-0000-000004000000}">
          <x14:formula1>
            <xm:f>Lista!$A$2:$A$4</xm:f>
          </x14:formula1>
          <xm:sqref>D14:D65</xm:sqref>
        </x14:dataValidation>
        <x14:dataValidation type="list" allowBlank="1" showInputMessage="1" showErrorMessage="1" xr:uid="{00000000-0002-0000-0000-000005000000}">
          <x14:formula1>
            <xm:f>'Guía Diligenciamiento'!$A$48:$A$89</xm:f>
          </x14:formula1>
          <xm:sqref>G4:G65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77"/>
  <sheetViews>
    <sheetView zoomScale="90" zoomScaleNormal="90" workbookViewId="0">
      <selection activeCell="E6" sqref="E6"/>
    </sheetView>
  </sheetViews>
  <sheetFormatPr baseColWidth="10" defaultRowHeight="13.8"/>
  <cols>
    <col min="1" max="1" width="24.09765625" customWidth="1"/>
    <col min="2" max="2" width="23.5" customWidth="1"/>
    <col min="3" max="3" width="4.59765625" customWidth="1"/>
    <col min="4" max="4" width="17" customWidth="1"/>
    <col min="5" max="5" width="52.8984375" customWidth="1"/>
    <col min="6" max="6" width="55.09765625" customWidth="1"/>
    <col min="7" max="7" width="11" customWidth="1"/>
    <col min="8" max="39" width="6.59765625" customWidth="1"/>
  </cols>
  <sheetData>
    <row r="1" spans="1:14" ht="24" customHeight="1">
      <c r="A1" s="172" t="s">
        <v>139</v>
      </c>
      <c r="B1" s="173"/>
      <c r="C1" s="173"/>
      <c r="D1" s="173"/>
      <c r="E1" s="173"/>
      <c r="F1" s="173"/>
    </row>
    <row r="2" spans="1:14" ht="40.5" customHeight="1">
      <c r="A2" s="174" t="s">
        <v>120</v>
      </c>
      <c r="B2" s="174"/>
      <c r="C2" s="175"/>
      <c r="D2" s="175"/>
      <c r="E2" s="175"/>
      <c r="F2" s="175"/>
    </row>
    <row r="3" spans="1:14" ht="26.25" customHeight="1">
      <c r="A3" s="110" t="s">
        <v>140</v>
      </c>
      <c r="B3" s="111" t="s">
        <v>142</v>
      </c>
      <c r="C3" s="179" t="s">
        <v>141</v>
      </c>
      <c r="D3" s="180"/>
      <c r="E3" s="181"/>
      <c r="F3" s="112" t="s">
        <v>92</v>
      </c>
      <c r="G3" s="4"/>
    </row>
    <row r="4" spans="1:14" ht="47.25" customHeight="1">
      <c r="A4" s="176" t="s">
        <v>0</v>
      </c>
      <c r="B4" s="176" t="s">
        <v>47</v>
      </c>
      <c r="C4" s="205" t="s">
        <v>128</v>
      </c>
      <c r="D4" s="18" t="s">
        <v>51</v>
      </c>
      <c r="E4" s="17" t="s">
        <v>49</v>
      </c>
      <c r="F4" s="17" t="s">
        <v>172</v>
      </c>
    </row>
    <row r="5" spans="1:14" ht="95.25" customHeight="1">
      <c r="A5" s="177"/>
      <c r="B5" s="177"/>
      <c r="C5" s="206"/>
      <c r="D5" s="18" t="s">
        <v>43</v>
      </c>
      <c r="E5" s="19" t="s">
        <v>48</v>
      </c>
      <c r="F5" s="19" t="s">
        <v>106</v>
      </c>
    </row>
    <row r="6" spans="1:14" ht="131.25" customHeight="1">
      <c r="A6" s="177"/>
      <c r="B6" s="177"/>
      <c r="C6" s="205" t="s">
        <v>130</v>
      </c>
      <c r="D6" s="18" t="s">
        <v>44</v>
      </c>
      <c r="E6" s="17" t="s">
        <v>52</v>
      </c>
      <c r="F6" s="19" t="s">
        <v>107</v>
      </c>
      <c r="J6" s="13"/>
      <c r="M6" s="183"/>
      <c r="N6" s="183"/>
    </row>
    <row r="7" spans="1:14" ht="76.5" customHeight="1">
      <c r="A7" s="177"/>
      <c r="B7" s="177"/>
      <c r="C7" s="207"/>
      <c r="D7" s="18" t="s">
        <v>193</v>
      </c>
      <c r="E7" s="19" t="s">
        <v>159</v>
      </c>
      <c r="F7" s="18" t="s">
        <v>173</v>
      </c>
    </row>
    <row r="8" spans="1:14" ht="80.25" customHeight="1">
      <c r="A8" s="177"/>
      <c r="B8" s="177"/>
      <c r="C8" s="207"/>
      <c r="D8" s="18" t="s">
        <v>45</v>
      </c>
      <c r="E8" s="18" t="s">
        <v>93</v>
      </c>
      <c r="F8" s="17" t="s">
        <v>174</v>
      </c>
    </row>
    <row r="9" spans="1:14" ht="100.5" customHeight="1">
      <c r="A9" s="177"/>
      <c r="B9" s="177"/>
      <c r="C9" s="206"/>
      <c r="D9" s="18" t="s">
        <v>46</v>
      </c>
      <c r="E9" s="18" t="s">
        <v>50</v>
      </c>
      <c r="F9" s="19" t="s">
        <v>160</v>
      </c>
    </row>
    <row r="10" spans="1:14" ht="82.5" customHeight="1">
      <c r="A10" s="178"/>
      <c r="B10" s="178"/>
      <c r="C10" s="113" t="s">
        <v>129</v>
      </c>
      <c r="D10" s="18" t="s">
        <v>191</v>
      </c>
      <c r="E10" s="19" t="s">
        <v>163</v>
      </c>
      <c r="F10" s="19" t="s">
        <v>108</v>
      </c>
    </row>
    <row r="11" spans="1:14" ht="80.25" customHeight="1">
      <c r="A11" s="170" t="s">
        <v>99</v>
      </c>
      <c r="B11" s="201" t="s">
        <v>112</v>
      </c>
      <c r="C11" s="202"/>
      <c r="D11" s="144" t="s">
        <v>146</v>
      </c>
      <c r="E11" s="145"/>
      <c r="F11" s="21" t="s">
        <v>118</v>
      </c>
    </row>
    <row r="12" spans="1:14" ht="68.25" customHeight="1">
      <c r="A12" s="170"/>
      <c r="B12" s="203"/>
      <c r="C12" s="170"/>
      <c r="D12" s="144" t="s">
        <v>147</v>
      </c>
      <c r="E12" s="145"/>
      <c r="F12" s="21" t="s">
        <v>119</v>
      </c>
    </row>
    <row r="13" spans="1:14" ht="28.5" customHeight="1">
      <c r="A13" s="170"/>
      <c r="B13" s="204"/>
      <c r="C13" s="171"/>
      <c r="D13" s="144" t="s">
        <v>148</v>
      </c>
      <c r="E13" s="145"/>
      <c r="F13" s="21" t="s">
        <v>113</v>
      </c>
    </row>
    <row r="14" spans="1:14" ht="73.5" customHeight="1">
      <c r="A14" s="170"/>
      <c r="B14" s="201" t="s">
        <v>121</v>
      </c>
      <c r="C14" s="202"/>
      <c r="D14" s="144" t="s">
        <v>149</v>
      </c>
      <c r="E14" s="145"/>
      <c r="F14" s="18" t="s">
        <v>114</v>
      </c>
    </row>
    <row r="15" spans="1:14" ht="62.25" customHeight="1">
      <c r="A15" s="170"/>
      <c r="B15" s="203"/>
      <c r="C15" s="170"/>
      <c r="D15" s="144" t="s">
        <v>150</v>
      </c>
      <c r="E15" s="145"/>
      <c r="F15" s="18" t="s">
        <v>109</v>
      </c>
    </row>
    <row r="16" spans="1:14" ht="32.25" customHeight="1">
      <c r="A16" s="170"/>
      <c r="B16" s="204"/>
      <c r="C16" s="171"/>
      <c r="D16" s="144" t="s">
        <v>151</v>
      </c>
      <c r="E16" s="145"/>
      <c r="F16" s="18" t="s">
        <v>110</v>
      </c>
    </row>
    <row r="17" spans="1:10" ht="33" customHeight="1">
      <c r="A17" s="170"/>
      <c r="B17" s="201" t="s">
        <v>152</v>
      </c>
      <c r="C17" s="202"/>
      <c r="D17" s="144" t="s">
        <v>153</v>
      </c>
      <c r="E17" s="145"/>
      <c r="F17" s="20"/>
    </row>
    <row r="18" spans="1:10" ht="55.5" customHeight="1">
      <c r="A18" s="170"/>
      <c r="B18" s="204"/>
      <c r="C18" s="171"/>
      <c r="D18" s="144" t="s">
        <v>154</v>
      </c>
      <c r="E18" s="145"/>
      <c r="F18" s="18" t="s">
        <v>111</v>
      </c>
    </row>
    <row r="19" spans="1:10" ht="36.75" customHeight="1">
      <c r="A19" s="170"/>
      <c r="B19" s="201" t="s">
        <v>156</v>
      </c>
      <c r="C19" s="202"/>
      <c r="D19" s="144" t="s">
        <v>155</v>
      </c>
      <c r="E19" s="145"/>
      <c r="F19" s="18" t="s">
        <v>115</v>
      </c>
    </row>
    <row r="20" spans="1:10" ht="48.75" customHeight="1">
      <c r="A20" s="170"/>
      <c r="B20" s="203"/>
      <c r="C20" s="170"/>
      <c r="D20" s="144" t="s">
        <v>157</v>
      </c>
      <c r="E20" s="145"/>
      <c r="F20" s="18" t="s">
        <v>116</v>
      </c>
    </row>
    <row r="21" spans="1:10" ht="65.25" customHeight="1">
      <c r="A21" s="171"/>
      <c r="B21" s="204"/>
      <c r="C21" s="171"/>
      <c r="D21" s="144" t="s">
        <v>158</v>
      </c>
      <c r="E21" s="145"/>
      <c r="F21" s="18" t="s">
        <v>117</v>
      </c>
    </row>
    <row r="22" spans="1:10" ht="48" customHeight="1">
      <c r="A22" s="150" t="s">
        <v>188</v>
      </c>
      <c r="B22" s="151"/>
      <c r="C22" s="151"/>
      <c r="D22" s="151"/>
      <c r="E22" s="151"/>
      <c r="F22" s="152"/>
    </row>
    <row r="23" spans="1:10" ht="18" customHeight="1">
      <c r="A23" s="200" t="s">
        <v>100</v>
      </c>
      <c r="B23" s="155"/>
      <c r="C23" s="156"/>
      <c r="D23" s="156"/>
      <c r="E23" s="156"/>
      <c r="F23" s="157"/>
      <c r="G23" s="182"/>
      <c r="H23" s="182"/>
      <c r="I23" s="182"/>
      <c r="J23" s="182"/>
    </row>
    <row r="24" spans="1:10" ht="84" customHeight="1">
      <c r="A24" s="196"/>
      <c r="B24" s="158"/>
      <c r="C24" s="159"/>
      <c r="D24" s="159"/>
      <c r="E24" s="159"/>
      <c r="F24" s="160"/>
      <c r="G24" s="182"/>
      <c r="H24" s="182"/>
      <c r="I24" s="182"/>
      <c r="J24" s="182"/>
    </row>
    <row r="25" spans="1:10" ht="18">
      <c r="A25" s="196"/>
      <c r="B25" s="158"/>
      <c r="C25" s="159"/>
      <c r="D25" s="159"/>
      <c r="E25" s="159"/>
      <c r="F25" s="160"/>
      <c r="G25" s="22"/>
      <c r="H25" s="22"/>
      <c r="I25" s="22"/>
      <c r="J25" s="22"/>
    </row>
    <row r="26" spans="1:10" ht="18">
      <c r="A26" s="196"/>
      <c r="B26" s="158"/>
      <c r="C26" s="159"/>
      <c r="D26" s="159"/>
      <c r="E26" s="159"/>
      <c r="F26" s="160"/>
      <c r="G26" s="22"/>
      <c r="H26" s="22"/>
      <c r="I26" s="23"/>
      <c r="J26" s="22"/>
    </row>
    <row r="27" spans="1:10" ht="291" customHeight="1">
      <c r="A27" s="196"/>
      <c r="B27" s="158"/>
      <c r="C27" s="159"/>
      <c r="D27" s="159"/>
      <c r="E27" s="159"/>
      <c r="F27" s="160"/>
      <c r="G27" s="22"/>
      <c r="H27" s="22"/>
      <c r="I27" s="23"/>
      <c r="J27" s="23"/>
    </row>
    <row r="28" spans="1:10" ht="47.25" customHeight="1">
      <c r="A28" s="196"/>
      <c r="B28" s="161"/>
      <c r="C28" s="161"/>
      <c r="D28" s="161"/>
      <c r="E28" s="161"/>
      <c r="F28" s="162"/>
      <c r="G28" s="24"/>
      <c r="H28" s="24"/>
      <c r="I28" s="24"/>
      <c r="J28" s="24"/>
    </row>
    <row r="29" spans="1:10" ht="41.25" customHeight="1">
      <c r="A29" s="198"/>
      <c r="B29" s="153" t="s">
        <v>132</v>
      </c>
      <c r="C29" s="153"/>
      <c r="D29" s="153"/>
      <c r="E29" s="153"/>
      <c r="F29" s="154"/>
      <c r="G29" s="24"/>
      <c r="H29" s="24"/>
      <c r="I29" s="24"/>
      <c r="J29" s="24"/>
    </row>
    <row r="30" spans="1:10" ht="41.25" customHeight="1">
      <c r="A30" s="163" t="s">
        <v>175</v>
      </c>
      <c r="B30" s="165" t="s">
        <v>86</v>
      </c>
      <c r="C30" s="166"/>
      <c r="D30" s="167" t="s">
        <v>189</v>
      </c>
      <c r="E30" s="168"/>
      <c r="F30" s="169"/>
      <c r="G30" s="24"/>
      <c r="H30" s="24"/>
      <c r="I30" s="24"/>
      <c r="J30" s="24"/>
    </row>
    <row r="31" spans="1:10" ht="41.25" customHeight="1">
      <c r="A31" s="163"/>
      <c r="B31" s="165" t="s">
        <v>94</v>
      </c>
      <c r="C31" s="166"/>
      <c r="D31" s="167" t="s">
        <v>190</v>
      </c>
      <c r="E31" s="168"/>
      <c r="F31" s="169"/>
      <c r="G31" s="24"/>
      <c r="H31" s="24"/>
      <c r="I31" s="24"/>
      <c r="J31" s="24"/>
    </row>
    <row r="32" spans="1:10" ht="73.5" customHeight="1">
      <c r="A32" s="163"/>
      <c r="B32" s="193" t="s">
        <v>136</v>
      </c>
      <c r="C32" s="194"/>
      <c r="D32" s="146" t="s">
        <v>143</v>
      </c>
      <c r="E32" s="147"/>
      <c r="F32" s="18" t="s">
        <v>122</v>
      </c>
      <c r="G32" s="7"/>
      <c r="H32" s="7"/>
      <c r="I32" s="7"/>
      <c r="J32" s="7"/>
    </row>
    <row r="33" spans="1:10" ht="58.5" customHeight="1">
      <c r="A33" s="163"/>
      <c r="B33" s="195"/>
      <c r="C33" s="196"/>
      <c r="D33" s="146" t="s">
        <v>176</v>
      </c>
      <c r="E33" s="147"/>
      <c r="F33" s="19" t="s">
        <v>123</v>
      </c>
      <c r="G33" s="7"/>
      <c r="H33" s="7"/>
      <c r="I33" s="7"/>
      <c r="J33" s="7"/>
    </row>
    <row r="34" spans="1:10" ht="49.5" customHeight="1">
      <c r="A34" s="163"/>
      <c r="B34" s="195"/>
      <c r="C34" s="196"/>
      <c r="D34" s="148" t="s">
        <v>177</v>
      </c>
      <c r="E34" s="149"/>
      <c r="F34" s="18" t="s">
        <v>124</v>
      </c>
      <c r="G34" s="7"/>
      <c r="H34" s="7"/>
      <c r="I34" s="7"/>
      <c r="J34" s="7"/>
    </row>
    <row r="35" spans="1:10" ht="50.25" customHeight="1">
      <c r="A35" s="163"/>
      <c r="B35" s="195"/>
      <c r="C35" s="196"/>
      <c r="D35" s="148" t="s">
        <v>178</v>
      </c>
      <c r="E35" s="149"/>
      <c r="F35" s="18" t="s">
        <v>125</v>
      </c>
      <c r="G35" s="7"/>
      <c r="H35" s="7"/>
      <c r="I35" s="7"/>
      <c r="J35" s="7"/>
    </row>
    <row r="36" spans="1:10" ht="48.75" customHeight="1">
      <c r="A36" s="163"/>
      <c r="B36" s="195"/>
      <c r="C36" s="196"/>
      <c r="D36" s="148" t="s">
        <v>145</v>
      </c>
      <c r="E36" s="149"/>
      <c r="F36" s="18" t="s">
        <v>126</v>
      </c>
      <c r="G36" s="7"/>
      <c r="H36" s="7"/>
      <c r="I36" s="7"/>
      <c r="J36" s="7"/>
    </row>
    <row r="37" spans="1:10" ht="66" customHeight="1">
      <c r="A37" s="164"/>
      <c r="B37" s="197"/>
      <c r="C37" s="198"/>
      <c r="D37" s="148" t="s">
        <v>144</v>
      </c>
      <c r="E37" s="149"/>
      <c r="F37" s="18" t="s">
        <v>127</v>
      </c>
      <c r="G37" s="7"/>
      <c r="H37" s="7"/>
      <c r="I37" s="7"/>
      <c r="J37" s="7"/>
    </row>
    <row r="38" spans="1:10" ht="14.25" customHeight="1">
      <c r="A38" s="184" t="s">
        <v>192</v>
      </c>
      <c r="B38" s="186" t="s">
        <v>102</v>
      </c>
      <c r="C38" s="187"/>
      <c r="D38" s="167" t="s">
        <v>134</v>
      </c>
      <c r="E38" s="168"/>
      <c r="F38" s="169"/>
      <c r="G38" s="7"/>
      <c r="H38" s="7"/>
      <c r="I38" s="7"/>
      <c r="J38" s="7"/>
    </row>
    <row r="39" spans="1:10" ht="41.25" customHeight="1">
      <c r="A39" s="185"/>
      <c r="B39" s="188"/>
      <c r="C39" s="189"/>
      <c r="D39" s="190"/>
      <c r="E39" s="191"/>
      <c r="F39" s="192"/>
      <c r="G39" s="7"/>
      <c r="H39" s="7"/>
      <c r="I39" s="7"/>
      <c r="J39" s="7"/>
    </row>
    <row r="40" spans="1:10" ht="14.25" customHeight="1">
      <c r="A40" s="185"/>
      <c r="B40" s="186" t="s">
        <v>87</v>
      </c>
      <c r="C40" s="187"/>
      <c r="D40" s="167" t="s">
        <v>179</v>
      </c>
      <c r="E40" s="168"/>
      <c r="F40" s="169"/>
    </row>
    <row r="41" spans="1:10" ht="50.25" customHeight="1">
      <c r="A41" s="185"/>
      <c r="B41" s="188"/>
      <c r="C41" s="189"/>
      <c r="D41" s="190"/>
      <c r="E41" s="191"/>
      <c r="F41" s="192"/>
    </row>
    <row r="42" spans="1:10" ht="37.5" customHeight="1">
      <c r="A42" s="185"/>
      <c r="B42" s="165" t="s">
        <v>131</v>
      </c>
      <c r="C42" s="166"/>
      <c r="D42" s="148" t="s">
        <v>135</v>
      </c>
      <c r="E42" s="199"/>
      <c r="F42" s="149"/>
    </row>
    <row r="43" spans="1:10" ht="14.25" customHeight="1">
      <c r="A43" s="185"/>
      <c r="B43" s="186" t="s">
        <v>180</v>
      </c>
      <c r="C43" s="187"/>
      <c r="D43" s="167" t="s">
        <v>138</v>
      </c>
      <c r="E43" s="168"/>
      <c r="F43" s="169"/>
    </row>
    <row r="44" spans="1:10" ht="33" customHeight="1">
      <c r="A44" s="185"/>
      <c r="B44" s="188"/>
      <c r="C44" s="189"/>
      <c r="D44" s="190"/>
      <c r="E44" s="191"/>
      <c r="F44" s="192"/>
    </row>
    <row r="46" spans="1:10" ht="15.6">
      <c r="A46" s="25" t="s">
        <v>185</v>
      </c>
      <c r="B46" s="25"/>
      <c r="C46" s="25"/>
      <c r="D46" s="25"/>
      <c r="E46" s="18" t="s">
        <v>115</v>
      </c>
    </row>
    <row r="47" spans="1:10">
      <c r="A47" s="114" t="s">
        <v>61</v>
      </c>
      <c r="B47" s="114" t="s">
        <v>62</v>
      </c>
    </row>
    <row r="48" spans="1:10" s="28" customFormat="1" ht="32.25" customHeight="1">
      <c r="A48" s="27" t="s">
        <v>74</v>
      </c>
      <c r="B48" s="27" t="s">
        <v>164</v>
      </c>
      <c r="D48" s="28" t="s">
        <v>63</v>
      </c>
    </row>
    <row r="49" spans="1:4" s="28" customFormat="1" ht="32.25" customHeight="1">
      <c r="A49" s="27" t="s">
        <v>71</v>
      </c>
      <c r="B49" s="27" t="s">
        <v>72</v>
      </c>
      <c r="D49" s="28" t="s">
        <v>64</v>
      </c>
    </row>
    <row r="50" spans="1:4" s="28" customFormat="1" ht="32.25" customHeight="1">
      <c r="A50" s="27" t="s">
        <v>133</v>
      </c>
      <c r="B50" s="27" t="s">
        <v>200</v>
      </c>
      <c r="D50" s="28" t="s">
        <v>68</v>
      </c>
    </row>
    <row r="51" spans="1:4" s="28" customFormat="1" ht="32.25" customHeight="1">
      <c r="A51" s="27" t="s">
        <v>96</v>
      </c>
      <c r="B51" s="27" t="s">
        <v>165</v>
      </c>
      <c r="D51" s="28" t="s">
        <v>104</v>
      </c>
    </row>
    <row r="52" spans="1:4" ht="32.25" customHeight="1">
      <c r="A52" s="27" t="s">
        <v>97</v>
      </c>
      <c r="B52" s="27" t="s">
        <v>166</v>
      </c>
      <c r="D52" s="28" t="s">
        <v>219</v>
      </c>
    </row>
    <row r="53" spans="1:4" ht="32.25" customHeight="1">
      <c r="A53" s="30" t="s">
        <v>197</v>
      </c>
      <c r="B53" s="30" t="s">
        <v>198</v>
      </c>
      <c r="D53" s="28" t="s">
        <v>217</v>
      </c>
    </row>
    <row r="54" spans="1:4" ht="44.25" customHeight="1">
      <c r="A54" s="30" t="s">
        <v>199</v>
      </c>
      <c r="B54" s="30" t="s">
        <v>200</v>
      </c>
      <c r="D54" s="28" t="s">
        <v>213</v>
      </c>
    </row>
    <row r="55" spans="1:4" s="28" customFormat="1" ht="32.25" customHeight="1">
      <c r="A55" s="27" t="s">
        <v>182</v>
      </c>
      <c r="B55" s="27" t="s">
        <v>70</v>
      </c>
    </row>
    <row r="56" spans="1:4" s="28" customFormat="1" ht="32.25" customHeight="1">
      <c r="A56" s="27" t="s">
        <v>78</v>
      </c>
      <c r="B56" s="27" t="s">
        <v>79</v>
      </c>
    </row>
    <row r="57" spans="1:4" s="28" customFormat="1" ht="32.25" customHeight="1">
      <c r="A57" s="27" t="s">
        <v>170</v>
      </c>
      <c r="B57" s="27" t="s">
        <v>181</v>
      </c>
    </row>
    <row r="58" spans="1:4" s="28" customFormat="1" ht="32.25" customHeight="1">
      <c r="A58" s="27" t="s">
        <v>65</v>
      </c>
      <c r="B58" s="27" t="s">
        <v>66</v>
      </c>
    </row>
    <row r="59" spans="1:4" s="28" customFormat="1" ht="32.25" customHeight="1">
      <c r="A59" s="30" t="s">
        <v>201</v>
      </c>
      <c r="B59" s="30" t="s">
        <v>202</v>
      </c>
    </row>
    <row r="60" spans="1:4" s="28" customFormat="1" ht="32.25" customHeight="1">
      <c r="A60" s="33" t="s">
        <v>203</v>
      </c>
      <c r="B60" s="30" t="s">
        <v>202</v>
      </c>
    </row>
    <row r="61" spans="1:4" s="28" customFormat="1" ht="32.25" customHeight="1">
      <c r="A61" s="30" t="s">
        <v>204</v>
      </c>
      <c r="B61" s="30" t="s">
        <v>205</v>
      </c>
    </row>
    <row r="62" spans="1:4" ht="32.25" customHeight="1">
      <c r="A62" s="27" t="s">
        <v>95</v>
      </c>
      <c r="B62" s="27" t="s">
        <v>169</v>
      </c>
    </row>
    <row r="63" spans="1:4" s="28" customFormat="1" ht="32.25" customHeight="1">
      <c r="A63" s="30" t="s">
        <v>206</v>
      </c>
      <c r="B63" s="30" t="s">
        <v>202</v>
      </c>
    </row>
    <row r="64" spans="1:4" s="28" customFormat="1" ht="26.4">
      <c r="A64" s="34" t="s">
        <v>207</v>
      </c>
      <c r="B64" s="35" t="s">
        <v>202</v>
      </c>
    </row>
    <row r="65" spans="1:2" ht="32.25" customHeight="1">
      <c r="A65" s="30" t="s">
        <v>209</v>
      </c>
      <c r="B65" s="36" t="s">
        <v>202</v>
      </c>
    </row>
    <row r="66" spans="1:2" ht="26.4">
      <c r="A66" s="29" t="s">
        <v>164</v>
      </c>
      <c r="B66" s="29" t="s">
        <v>225</v>
      </c>
    </row>
    <row r="67" spans="1:2" ht="27.6">
      <c r="A67" s="32" t="s">
        <v>168</v>
      </c>
      <c r="B67" s="31" t="s">
        <v>171</v>
      </c>
    </row>
    <row r="68" spans="1:2" ht="26.4">
      <c r="A68" s="29" t="s">
        <v>208</v>
      </c>
      <c r="B68" s="29" t="s">
        <v>202</v>
      </c>
    </row>
    <row r="69" spans="1:2">
      <c r="A69" s="31" t="s">
        <v>232</v>
      </c>
      <c r="B69" s="31" t="s">
        <v>167</v>
      </c>
    </row>
    <row r="70" spans="1:2" ht="27.6">
      <c r="A70" s="31" t="s">
        <v>69</v>
      </c>
      <c r="B70" s="31" t="s">
        <v>169</v>
      </c>
    </row>
    <row r="71" spans="1:2">
      <c r="A71" s="31" t="s">
        <v>233</v>
      </c>
      <c r="B71" s="31" t="s">
        <v>234</v>
      </c>
    </row>
    <row r="72" spans="1:2" ht="27.6">
      <c r="A72" s="31" t="s">
        <v>183</v>
      </c>
      <c r="B72" s="31" t="s">
        <v>184</v>
      </c>
    </row>
    <row r="73" spans="1:2" ht="27.6">
      <c r="A73" s="31" t="s">
        <v>76</v>
      </c>
      <c r="B73" s="31" t="s">
        <v>77</v>
      </c>
    </row>
    <row r="74" spans="1:2">
      <c r="A74" s="31" t="s">
        <v>67</v>
      </c>
      <c r="B74" s="31" t="s">
        <v>98</v>
      </c>
    </row>
    <row r="75" spans="1:2" ht="27.6">
      <c r="A75" s="31" t="s">
        <v>186</v>
      </c>
      <c r="B75" s="31" t="s">
        <v>187</v>
      </c>
    </row>
    <row r="76" spans="1:2" ht="27.6">
      <c r="A76" s="31" t="s">
        <v>82</v>
      </c>
      <c r="B76" s="31" t="s">
        <v>161</v>
      </c>
    </row>
    <row r="77" spans="1:2">
      <c r="A77" s="31" t="s">
        <v>162</v>
      </c>
      <c r="B77" s="31" t="s">
        <v>75</v>
      </c>
    </row>
  </sheetData>
  <sortState xmlns:xlrd2="http://schemas.microsoft.com/office/spreadsheetml/2017/richdata2" ref="A48:B77">
    <sortCondition ref="A48:A77"/>
  </sortState>
  <mergeCells count="53">
    <mergeCell ref="A23:A29"/>
    <mergeCell ref="B14:C16"/>
    <mergeCell ref="B17:C18"/>
    <mergeCell ref="B19:C21"/>
    <mergeCell ref="C4:C5"/>
    <mergeCell ref="C6:C9"/>
    <mergeCell ref="B11:C13"/>
    <mergeCell ref="A38:A44"/>
    <mergeCell ref="D36:E36"/>
    <mergeCell ref="D37:E37"/>
    <mergeCell ref="B38:C39"/>
    <mergeCell ref="D38:F39"/>
    <mergeCell ref="B40:C41"/>
    <mergeCell ref="D40:F41"/>
    <mergeCell ref="B42:C42"/>
    <mergeCell ref="B32:C37"/>
    <mergeCell ref="D42:F42"/>
    <mergeCell ref="B43:C44"/>
    <mergeCell ref="D43:F44"/>
    <mergeCell ref="G23:G24"/>
    <mergeCell ref="H23:H24"/>
    <mergeCell ref="J23:J24"/>
    <mergeCell ref="M6:N6"/>
    <mergeCell ref="I23:I24"/>
    <mergeCell ref="A1:F1"/>
    <mergeCell ref="A2:F2"/>
    <mergeCell ref="A4:A10"/>
    <mergeCell ref="B4:B10"/>
    <mergeCell ref="C3:E3"/>
    <mergeCell ref="D18:E18"/>
    <mergeCell ref="D19:E19"/>
    <mergeCell ref="D20:E20"/>
    <mergeCell ref="D11:E11"/>
    <mergeCell ref="D12:E12"/>
    <mergeCell ref="D13:E13"/>
    <mergeCell ref="D14:E14"/>
    <mergeCell ref="D15:E15"/>
    <mergeCell ref="D21:E21"/>
    <mergeCell ref="D32:E32"/>
    <mergeCell ref="D33:E33"/>
    <mergeCell ref="D34:E34"/>
    <mergeCell ref="D35:E35"/>
    <mergeCell ref="A22:F22"/>
    <mergeCell ref="B29:F29"/>
    <mergeCell ref="B23:F28"/>
    <mergeCell ref="A30:A37"/>
    <mergeCell ref="B30:C30"/>
    <mergeCell ref="B31:C31"/>
    <mergeCell ref="D30:F30"/>
    <mergeCell ref="D31:F31"/>
    <mergeCell ref="A11:A21"/>
    <mergeCell ref="D16:E16"/>
    <mergeCell ref="D17:E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5"/>
  <sheetViews>
    <sheetView workbookViewId="0">
      <selection activeCell="G14" sqref="G14"/>
    </sheetView>
  </sheetViews>
  <sheetFormatPr baseColWidth="10" defaultRowHeight="13.8"/>
  <sheetData>
    <row r="3" spans="1:12" ht="32.25" customHeight="1">
      <c r="A3" s="208" t="s">
        <v>195</v>
      </c>
      <c r="B3" s="208"/>
      <c r="C3" s="208"/>
      <c r="D3" s="208"/>
      <c r="E3" s="208"/>
      <c r="F3" s="208"/>
      <c r="G3" s="208"/>
      <c r="H3" s="208"/>
      <c r="I3" s="208"/>
      <c r="J3" s="208"/>
      <c r="K3" s="208"/>
      <c r="L3" s="208"/>
    </row>
    <row r="5" spans="1:12" ht="42" customHeight="1">
      <c r="A5" s="209" t="s">
        <v>196</v>
      </c>
      <c r="B5" s="209"/>
      <c r="C5" s="209"/>
      <c r="D5" s="209"/>
      <c r="E5" s="209"/>
      <c r="F5" s="209"/>
      <c r="G5" s="209"/>
      <c r="H5" s="209"/>
      <c r="I5" s="209"/>
      <c r="J5" s="209"/>
      <c r="K5" s="209"/>
      <c r="L5" s="209"/>
    </row>
  </sheetData>
  <mergeCells count="2">
    <mergeCell ref="A3:L3"/>
    <mergeCell ref="A5:L5"/>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64"/>
  <sheetViews>
    <sheetView zoomScale="60" zoomScaleNormal="60" workbookViewId="0">
      <selection activeCell="A27" sqref="A27:XFD27"/>
    </sheetView>
  </sheetViews>
  <sheetFormatPr baseColWidth="10" defaultRowHeight="13.8"/>
  <cols>
    <col min="1" max="1" width="29.69921875" customWidth="1"/>
    <col min="2" max="2" width="32.8984375" customWidth="1"/>
  </cols>
  <sheetData>
    <row r="1" spans="1:3">
      <c r="A1" s="12" t="s">
        <v>56</v>
      </c>
      <c r="B1" s="4"/>
      <c r="C1" s="4"/>
    </row>
    <row r="2" spans="1:3" ht="18.75" customHeight="1">
      <c r="A2" s="3" t="s">
        <v>53</v>
      </c>
      <c r="B2" s="4"/>
      <c r="C2" s="4"/>
    </row>
    <row r="3" spans="1:3" ht="18.75" customHeight="1">
      <c r="A3" s="3" t="s">
        <v>54</v>
      </c>
      <c r="B3" s="4"/>
      <c r="C3" s="4"/>
    </row>
    <row r="4" spans="1:3" ht="18.75" customHeight="1">
      <c r="A4" s="3" t="s">
        <v>55</v>
      </c>
      <c r="B4" s="4"/>
      <c r="C4" s="4"/>
    </row>
    <row r="5" spans="1:3">
      <c r="A5" s="4"/>
      <c r="B5" s="4"/>
      <c r="C5" s="4"/>
    </row>
    <row r="6" spans="1:3">
      <c r="A6" s="12" t="s">
        <v>59</v>
      </c>
      <c r="B6" s="4"/>
      <c r="C6" s="4"/>
    </row>
    <row r="7" spans="1:3" ht="16.5" customHeight="1">
      <c r="A7" s="5" t="s">
        <v>57</v>
      </c>
      <c r="B7" s="4"/>
      <c r="C7" s="4"/>
    </row>
    <row r="8" spans="1:3" ht="16.5" customHeight="1">
      <c r="A8" s="5" t="s">
        <v>58</v>
      </c>
      <c r="B8" s="4"/>
      <c r="C8" s="4"/>
    </row>
    <row r="9" spans="1:3">
      <c r="A9" s="4"/>
      <c r="B9" s="4"/>
      <c r="C9" s="4"/>
    </row>
    <row r="10" spans="1:3">
      <c r="A10" s="12" t="s">
        <v>83</v>
      </c>
      <c r="B10" s="4"/>
      <c r="C10" s="4"/>
    </row>
    <row r="11" spans="1:3">
      <c r="A11" s="2" t="s">
        <v>84</v>
      </c>
      <c r="B11" s="4"/>
      <c r="C11" s="4"/>
    </row>
    <row r="12" spans="1:3">
      <c r="A12" s="2" t="s">
        <v>85</v>
      </c>
      <c r="B12" s="4"/>
      <c r="C12" s="4"/>
    </row>
    <row r="13" spans="1:3">
      <c r="A13" s="4"/>
      <c r="B13" s="4"/>
      <c r="C13" s="4"/>
    </row>
    <row r="15" spans="1:3">
      <c r="A15" s="9" t="s">
        <v>89</v>
      </c>
    </row>
    <row r="16" spans="1:3">
      <c r="A16" s="16" t="s">
        <v>90</v>
      </c>
    </row>
    <row r="17" spans="1:1">
      <c r="A17" s="1" t="s">
        <v>91</v>
      </c>
    </row>
    <row r="20" spans="1:1">
      <c r="A20" s="15" t="s">
        <v>60</v>
      </c>
    </row>
    <row r="21" spans="1:1">
      <c r="A21" s="6" t="s">
        <v>103</v>
      </c>
    </row>
    <row r="22" spans="1:1">
      <c r="A22" s="6" t="s">
        <v>64</v>
      </c>
    </row>
    <row r="23" spans="1:1">
      <c r="A23" s="6" t="s">
        <v>105</v>
      </c>
    </row>
    <row r="24" spans="1:1">
      <c r="A24" s="6" t="s">
        <v>63</v>
      </c>
    </row>
    <row r="25" spans="1:1">
      <c r="A25" s="6" t="s">
        <v>68</v>
      </c>
    </row>
    <row r="26" spans="1:1">
      <c r="A26" s="6" t="s">
        <v>104</v>
      </c>
    </row>
    <row r="27" spans="1:1">
      <c r="A27" s="14"/>
    </row>
    <row r="28" spans="1:1">
      <c r="A28" s="15" t="s">
        <v>137</v>
      </c>
    </row>
    <row r="29" spans="1:1">
      <c r="A29" s="26">
        <v>1</v>
      </c>
    </row>
    <row r="30" spans="1:1">
      <c r="A30" s="26">
        <v>5</v>
      </c>
    </row>
    <row r="31" spans="1:1">
      <c r="A31" s="26">
        <v>10</v>
      </c>
    </row>
    <row r="32" spans="1:1">
      <c r="A32" s="14"/>
    </row>
    <row r="33" spans="1:1">
      <c r="A33" s="14"/>
    </row>
    <row r="34" spans="1:1">
      <c r="A34" s="14"/>
    </row>
    <row r="35" spans="1:1">
      <c r="A35" s="14"/>
    </row>
    <row r="36" spans="1:1">
      <c r="A36" s="14"/>
    </row>
    <row r="37" spans="1:1">
      <c r="A37" s="14"/>
    </row>
    <row r="38" spans="1:1">
      <c r="A38" s="14"/>
    </row>
    <row r="39" spans="1:1">
      <c r="A39" s="14"/>
    </row>
    <row r="40" spans="1:1">
      <c r="A40" s="14"/>
    </row>
    <row r="41" spans="1:1">
      <c r="A41" s="14"/>
    </row>
    <row r="42" spans="1:1">
      <c r="A42" s="14"/>
    </row>
    <row r="43" spans="1:1">
      <c r="A43" s="14"/>
    </row>
    <row r="44" spans="1:1">
      <c r="A44" s="14"/>
    </row>
    <row r="45" spans="1:1">
      <c r="A45" s="14"/>
    </row>
    <row r="46" spans="1:1">
      <c r="A46" s="14"/>
    </row>
    <row r="47" spans="1:1">
      <c r="A47" s="14"/>
    </row>
    <row r="48" spans="1:1">
      <c r="A48" s="14"/>
    </row>
    <row r="49" spans="1:1">
      <c r="A49" s="14"/>
    </row>
    <row r="50" spans="1:1">
      <c r="A50" s="14"/>
    </row>
    <row r="51" spans="1:1">
      <c r="A51" s="14"/>
    </row>
    <row r="52" spans="1:1">
      <c r="A52" s="7"/>
    </row>
    <row r="53" spans="1:1">
      <c r="A53" s="7"/>
    </row>
    <row r="54" spans="1:1">
      <c r="A54" s="7"/>
    </row>
    <row r="55" spans="1:1">
      <c r="A55" s="7"/>
    </row>
    <row r="56" spans="1:1">
      <c r="A56" s="7"/>
    </row>
    <row r="57" spans="1:1">
      <c r="A57" s="7"/>
    </row>
    <row r="58" spans="1:1">
      <c r="A58" s="8" t="s">
        <v>60</v>
      </c>
    </row>
    <row r="59" spans="1:1">
      <c r="A59" s="10" t="s">
        <v>73</v>
      </c>
    </row>
    <row r="60" spans="1:1">
      <c r="A60" s="10" t="s">
        <v>64</v>
      </c>
    </row>
    <row r="61" spans="1:1">
      <c r="A61" s="10" t="s">
        <v>81</v>
      </c>
    </row>
    <row r="62" spans="1:1">
      <c r="A62" s="11" t="s">
        <v>63</v>
      </c>
    </row>
    <row r="63" spans="1:1">
      <c r="A63" s="10" t="s">
        <v>68</v>
      </c>
    </row>
    <row r="64" spans="1:1">
      <c r="A64" s="10"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AIA</vt:lpstr>
      <vt:lpstr>Guía Diligenciamiento</vt:lpstr>
      <vt:lpstr>Hoja1</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dc:creator>
  <cp:lastModifiedBy>Diana Marcela Medina Saavedra</cp:lastModifiedBy>
  <cp:lastPrinted>2024-07-03T17:16:38Z</cp:lastPrinted>
  <dcterms:created xsi:type="dcterms:W3CDTF">2023-03-09T20:48:36Z</dcterms:created>
  <dcterms:modified xsi:type="dcterms:W3CDTF">2025-07-23T23:06:52Z</dcterms:modified>
</cp:coreProperties>
</file>