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OWER\Desktop\SUPERVIGILANCIA\ACTUALIZACION TARIFAS\"/>
    </mc:Choice>
  </mc:AlternateContent>
  <xr:revisionPtr revIDLastSave="0" documentId="8_{AA1AC8BB-81CB-454D-8091-6886AF3B3717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12 x 24" sheetId="2" r:id="rId1"/>
    <sheet name="resumen 12 x 24" sheetId="3" r:id="rId2"/>
    <sheet name="Horas extra 2025" sheetId="4" r:id="rId3"/>
    <sheet name="costeo 2 sem 2025" sheetId="5" state="hidden" r:id="rId4"/>
    <sheet name="costeo 2 sem 2025 (2)" sheetId="7" r:id="rId5"/>
    <sheet name="CUADROS" sheetId="9" state="hidden" r:id="rId6"/>
    <sheet name="Horas extra 2025 (2)" sheetId="8" state="hidden" r:id="rId7"/>
  </sheets>
  <externalReferences>
    <externalReference r:id="rId8"/>
  </externalReferences>
  <definedNames>
    <definedName name="_xlnm._FilterDatabase" localSheetId="0" hidden="1">'12 x 24'!$A$8:$L$19</definedName>
    <definedName name="_xlnm.Print_Area" localSheetId="3">'costeo 2 sem 2025'!$A$1:$B$32</definedName>
    <definedName name="_xlnm.Print_Area" localSheetId="4">'costeo 2 sem 2025 (2)'!$A$1:$B$32</definedName>
    <definedName name="Bimestralmente" comment="cada dos meses">#REF!</definedName>
    <definedName name="Cuatrimestralmente" comment="cada cuatro años">#REF!</definedName>
    <definedName name="DII">[1]Normativa!$E$46:$F$55</definedName>
    <definedName name="DIP">[1]Normativa!$M$20:$N$29</definedName>
    <definedName name="EGC">[1]Normativa!$N$162:$O$171</definedName>
    <definedName name="ENGC">[1]Normativa!$J$162:$K$261</definedName>
    <definedName name="GCI">[1]Normativa!$E$33:$F$42</definedName>
    <definedName name="GCII">[1]Normativa!$I$33:$J$42</definedName>
    <definedName name="GCIII">[1]Normativa!$M$33:$N$42</definedName>
    <definedName name="GMF">[1]Normativa!$J$59:$M$110</definedName>
    <definedName name="IPP">[1]Normativa!$I$46:$J$55</definedName>
    <definedName name="IR">[1]Normativa!$M$46:$N$55</definedName>
    <definedName name="IVA">[1]Normativa!$E$20:$K$29</definedName>
    <definedName name="NGC">[1]Normativa!$E$59:$F$158</definedName>
    <definedName name="Periodo" comment="perido de pago">#REF!</definedName>
    <definedName name="PN">[1]Normativa!$E$162:$F$261</definedName>
    <definedName name="PRLA">[1]Normativa!$J$368:$K$467</definedName>
    <definedName name="RT">[1]Normativa!$E$7:$Q$16</definedName>
    <definedName name="seleccion" comment="seleccion de periodo de pago">#REF!</definedName>
    <definedName name="SIM">[1]Normativa!$P$20:$V$29</definedName>
    <definedName name="SSI">[1]Normativa!$E$265:$F$364</definedName>
    <definedName name="SSII">[1]Normativa!$J$265:$K$364</definedName>
    <definedName name="TEE">[1]Normativa!$E$368:$F$467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7" l="1"/>
  <c r="D27" i="7" s="1"/>
  <c r="B28" i="7"/>
  <c r="F27" i="7"/>
  <c r="H28" i="7"/>
  <c r="H27" i="7" s="1"/>
  <c r="F28" i="7"/>
  <c r="E7" i="4" l="1"/>
  <c r="G7" i="4"/>
  <c r="F18" i="4"/>
  <c r="F26" i="4"/>
  <c r="F27" i="4"/>
  <c r="F28" i="4"/>
  <c r="F19" i="4"/>
  <c r="F20" i="4"/>
  <c r="F11" i="4"/>
  <c r="F12" i="4"/>
  <c r="F13" i="4"/>
  <c r="F4" i="4"/>
  <c r="F5" i="4"/>
  <c r="F6" i="4"/>
  <c r="B26" i="3"/>
  <c r="D22" i="3"/>
  <c r="C22" i="3"/>
  <c r="B22" i="3"/>
  <c r="D21" i="3"/>
  <c r="C21" i="3"/>
  <c r="B21" i="3"/>
  <c r="D20" i="3"/>
  <c r="C20" i="3"/>
  <c r="B20" i="3"/>
  <c r="E20" i="3" s="1"/>
  <c r="D19" i="3"/>
  <c r="C19" i="3"/>
  <c r="B19" i="3"/>
  <c r="D26" i="3"/>
  <c r="C26" i="3"/>
  <c r="E25" i="3"/>
  <c r="E24" i="3"/>
  <c r="E23" i="3"/>
  <c r="E18" i="3"/>
  <c r="D11" i="3"/>
  <c r="C11" i="3"/>
  <c r="B11" i="3"/>
  <c r="E11" i="3" s="1"/>
  <c r="E8" i="3"/>
  <c r="E10" i="3"/>
  <c r="E9" i="3"/>
  <c r="F6" i="3"/>
  <c r="N24" i="2"/>
  <c r="N22" i="2"/>
  <c r="G5" i="3"/>
  <c r="G6" i="3" s="1"/>
  <c r="G7" i="3" s="1"/>
  <c r="E22" i="3" l="1"/>
  <c r="E26" i="3"/>
  <c r="E21" i="3"/>
  <c r="E19" i="3"/>
  <c r="P12" i="9"/>
  <c r="O28" i="4"/>
  <c r="P13" i="9"/>
  <c r="P11" i="9"/>
  <c r="P10" i="9"/>
  <c r="M31" i="7"/>
  <c r="O27" i="4"/>
  <c r="T24" i="4"/>
  <c r="S24" i="4"/>
  <c r="R24" i="4"/>
  <c r="Q24" i="4"/>
  <c r="P24" i="4"/>
  <c r="O24" i="4"/>
  <c r="N24" i="4"/>
  <c r="O20" i="4"/>
  <c r="O19" i="4"/>
  <c r="O18" i="4"/>
  <c r="F4" i="9" s="1"/>
  <c r="T16" i="4"/>
  <c r="S16" i="4"/>
  <c r="R16" i="4"/>
  <c r="Q16" i="4"/>
  <c r="P16" i="4"/>
  <c r="O16" i="4"/>
  <c r="N16" i="4"/>
  <c r="O13" i="4"/>
  <c r="O12" i="4"/>
  <c r="T9" i="4"/>
  <c r="S9" i="4"/>
  <c r="R9" i="4"/>
  <c r="Q9" i="4"/>
  <c r="P9" i="4"/>
  <c r="O9" i="4"/>
  <c r="N9" i="4"/>
  <c r="M7" i="8"/>
  <c r="L7" i="8"/>
  <c r="K7" i="8"/>
  <c r="J7" i="8"/>
  <c r="I7" i="8"/>
  <c r="E6" i="8"/>
  <c r="F6" i="8" s="1"/>
  <c r="H5" i="8"/>
  <c r="E5" i="8"/>
  <c r="F5" i="8" s="1"/>
  <c r="H4" i="8"/>
  <c r="E4" i="8"/>
  <c r="F4" i="8" s="1"/>
  <c r="T2" i="8"/>
  <c r="S2" i="8"/>
  <c r="R2" i="8"/>
  <c r="Q2" i="8"/>
  <c r="P2" i="8"/>
  <c r="O2" i="8"/>
  <c r="N2" i="8"/>
  <c r="F29" i="7"/>
  <c r="D29" i="7"/>
  <c r="B27" i="7"/>
  <c r="B29" i="7" s="1"/>
  <c r="B3" i="7"/>
  <c r="S5" i="8" l="1"/>
  <c r="P5" i="8"/>
  <c r="N5" i="8"/>
  <c r="R5" i="8"/>
  <c r="Q5" i="8"/>
  <c r="T5" i="8"/>
  <c r="M8" i="8"/>
  <c r="M10" i="8" s="1"/>
  <c r="H7" i="8"/>
  <c r="O26" i="4"/>
  <c r="O11" i="4"/>
  <c r="F5" i="9"/>
  <c r="O4" i="4"/>
  <c r="F3" i="9" s="1"/>
  <c r="N4" i="4"/>
  <c r="N26" i="4"/>
  <c r="T26" i="4"/>
  <c r="S26" i="4"/>
  <c r="R26" i="4"/>
  <c r="Q26" i="4"/>
  <c r="P26" i="4"/>
  <c r="T27" i="4"/>
  <c r="S27" i="4"/>
  <c r="R27" i="4"/>
  <c r="Q27" i="4"/>
  <c r="P27" i="4"/>
  <c r="N27" i="4"/>
  <c r="T28" i="4"/>
  <c r="S28" i="4"/>
  <c r="R28" i="4"/>
  <c r="Q28" i="4"/>
  <c r="P28" i="4"/>
  <c r="N28" i="4"/>
  <c r="N18" i="4"/>
  <c r="F6" i="7" s="1"/>
  <c r="T18" i="4"/>
  <c r="S18" i="4"/>
  <c r="R18" i="4"/>
  <c r="Q18" i="4"/>
  <c r="P18" i="4"/>
  <c r="T19" i="4"/>
  <c r="S19" i="4"/>
  <c r="R19" i="4"/>
  <c r="Q19" i="4"/>
  <c r="P19" i="4"/>
  <c r="N19" i="4"/>
  <c r="T20" i="4"/>
  <c r="S20" i="4"/>
  <c r="R20" i="4"/>
  <c r="Q20" i="4"/>
  <c r="P20" i="4"/>
  <c r="N20" i="4"/>
  <c r="U20" i="4" s="1"/>
  <c r="N11" i="4"/>
  <c r="T11" i="4"/>
  <c r="D10" i="7" s="1"/>
  <c r="S11" i="4"/>
  <c r="H3" i="9" s="1"/>
  <c r="R11" i="4"/>
  <c r="Q11" i="4"/>
  <c r="P11" i="4"/>
  <c r="T12" i="4"/>
  <c r="S12" i="4"/>
  <c r="R12" i="4"/>
  <c r="Q12" i="4"/>
  <c r="P12" i="4"/>
  <c r="N12" i="4"/>
  <c r="T13" i="4"/>
  <c r="S13" i="4"/>
  <c r="R13" i="4"/>
  <c r="Q13" i="4"/>
  <c r="P13" i="4"/>
  <c r="N13" i="4"/>
  <c r="S4" i="8"/>
  <c r="R4" i="8"/>
  <c r="Q4" i="8"/>
  <c r="T4" i="8"/>
  <c r="P4" i="8"/>
  <c r="O4" i="8"/>
  <c r="N4" i="8"/>
  <c r="S6" i="8"/>
  <c r="R6" i="8"/>
  <c r="P6" i="8"/>
  <c r="O6" i="8"/>
  <c r="T6" i="8"/>
  <c r="Q6" i="8"/>
  <c r="N6" i="8"/>
  <c r="U6" i="8" s="1"/>
  <c r="O5" i="8"/>
  <c r="U5" i="8" s="1"/>
  <c r="E26" i="2"/>
  <c r="H7" i="4"/>
  <c r="I7" i="4"/>
  <c r="J7" i="4"/>
  <c r="K7" i="4"/>
  <c r="L7" i="4"/>
  <c r="M7" i="4"/>
  <c r="B3" i="5"/>
  <c r="B27" i="5"/>
  <c r="B29" i="5" s="1"/>
  <c r="U28" i="4" l="1"/>
  <c r="O12" i="8"/>
  <c r="M8" i="4"/>
  <c r="U27" i="4"/>
  <c r="D6" i="7"/>
  <c r="O4" i="9"/>
  <c r="P4" i="9" s="1"/>
  <c r="C4" i="9"/>
  <c r="D9" i="7"/>
  <c r="D8" i="7"/>
  <c r="E3" i="9"/>
  <c r="U12" i="4"/>
  <c r="U19" i="4"/>
  <c r="D7" i="7"/>
  <c r="D3" i="9"/>
  <c r="B6" i="7"/>
  <c r="C3" i="9"/>
  <c r="O3" i="9"/>
  <c r="P3" i="9" s="1"/>
  <c r="H9" i="7"/>
  <c r="H5" i="9"/>
  <c r="H10" i="7"/>
  <c r="I5" i="9"/>
  <c r="G5" i="9"/>
  <c r="H6" i="7"/>
  <c r="C5" i="9"/>
  <c r="H7" i="7"/>
  <c r="D5" i="9"/>
  <c r="H8" i="7"/>
  <c r="E5" i="9"/>
  <c r="F7" i="7"/>
  <c r="D4" i="9"/>
  <c r="F8" i="7"/>
  <c r="E4" i="9"/>
  <c r="F9" i="7"/>
  <c r="H4" i="9"/>
  <c r="F10" i="7"/>
  <c r="G4" i="9"/>
  <c r="I4" i="9"/>
  <c r="H19" i="7"/>
  <c r="U26" i="4"/>
  <c r="U18" i="4"/>
  <c r="U13" i="4"/>
  <c r="U11" i="4"/>
  <c r="U4" i="8"/>
  <c r="N2" i="4"/>
  <c r="O2" i="4"/>
  <c r="P2" i="4"/>
  <c r="Q2" i="4"/>
  <c r="R2" i="4"/>
  <c r="S2" i="4"/>
  <c r="T2" i="4"/>
  <c r="O5" i="4"/>
  <c r="O13" i="8" s="1"/>
  <c r="O6" i="4"/>
  <c r="O14" i="8" l="1"/>
  <c r="P13" i="8"/>
  <c r="H5" i="7"/>
  <c r="H16" i="7" s="1"/>
  <c r="J5" i="9"/>
  <c r="J4" i="9"/>
  <c r="Q6" i="4"/>
  <c r="S6" i="4"/>
  <c r="N6" i="4"/>
  <c r="P6" i="4"/>
  <c r="R6" i="4"/>
  <c r="T6" i="4"/>
  <c r="Q4" i="4"/>
  <c r="S4" i="4"/>
  <c r="B6" i="5"/>
  <c r="P4" i="4"/>
  <c r="R4" i="4"/>
  <c r="T4" i="4"/>
  <c r="Q5" i="4"/>
  <c r="S5" i="4"/>
  <c r="N5" i="4"/>
  <c r="P5" i="4"/>
  <c r="R5" i="4"/>
  <c r="T5" i="4"/>
  <c r="H11" i="7" l="1"/>
  <c r="H13" i="7"/>
  <c r="H14" i="7" s="1"/>
  <c r="H25" i="7"/>
  <c r="H24" i="7" s="1"/>
  <c r="H26" i="7" s="1"/>
  <c r="H15" i="7"/>
  <c r="H21" i="7"/>
  <c r="H22" i="7"/>
  <c r="I3" i="9"/>
  <c r="G3" i="9"/>
  <c r="J3" i="9" s="1"/>
  <c r="B10" i="5"/>
  <c r="B10" i="7"/>
  <c r="B9" i="5"/>
  <c r="B9" i="7"/>
  <c r="B8" i="5"/>
  <c r="B8" i="7"/>
  <c r="B7" i="5"/>
  <c r="B7" i="7"/>
  <c r="U5" i="4"/>
  <c r="U6" i="4"/>
  <c r="U4" i="4"/>
  <c r="H12" i="7" l="1"/>
  <c r="H17" i="7" s="1"/>
  <c r="B5" i="5"/>
  <c r="B16" i="5" s="1"/>
  <c r="B5" i="7"/>
  <c r="B18" i="7" s="1"/>
  <c r="B19" i="7" s="1"/>
  <c r="H20" i="7"/>
  <c r="H23" i="7" s="1"/>
  <c r="B13" i="5"/>
  <c r="B14" i="5" s="1"/>
  <c r="D5" i="7"/>
  <c r="F5" i="7"/>
  <c r="B22" i="5"/>
  <c r="B18" i="5"/>
  <c r="B19" i="5" s="1"/>
  <c r="B15" i="5"/>
  <c r="B11" i="5"/>
  <c r="B25" i="5"/>
  <c r="B24" i="5" s="1"/>
  <c r="B26" i="5" s="1"/>
  <c r="B21" i="5" l="1"/>
  <c r="B22" i="7"/>
  <c r="B11" i="7"/>
  <c r="B13" i="7"/>
  <c r="B14" i="7" s="1"/>
  <c r="B25" i="7"/>
  <c r="B24" i="7" s="1"/>
  <c r="B26" i="7" s="1"/>
  <c r="B21" i="7"/>
  <c r="B16" i="7"/>
  <c r="B15" i="7"/>
  <c r="B20" i="5"/>
  <c r="B23" i="5" s="1"/>
  <c r="B12" i="5"/>
  <c r="B17" i="5" s="1"/>
  <c r="F25" i="7"/>
  <c r="F24" i="7" s="1"/>
  <c r="F26" i="7" s="1"/>
  <c r="F22" i="7"/>
  <c r="F21" i="7"/>
  <c r="F19" i="7"/>
  <c r="F16" i="7"/>
  <c r="F15" i="7"/>
  <c r="F13" i="7"/>
  <c r="F14" i="7" s="1"/>
  <c r="D16" i="7"/>
  <c r="D15" i="7"/>
  <c r="D13" i="7"/>
  <c r="D14" i="7" s="1"/>
  <c r="D25" i="7"/>
  <c r="D24" i="7" s="1"/>
  <c r="D26" i="7" s="1"/>
  <c r="D22" i="7"/>
  <c r="F11" i="7"/>
  <c r="D11" i="7"/>
  <c r="D18" i="7"/>
  <c r="D19" i="7" s="1"/>
  <c r="D21" i="7"/>
  <c r="B20" i="7" l="1"/>
  <c r="B23" i="7" s="1"/>
  <c r="B12" i="7"/>
  <c r="B17" i="7" s="1"/>
  <c r="B30" i="5"/>
  <c r="B31" i="5" s="1"/>
  <c r="B32" i="5" s="1"/>
  <c r="F12" i="7"/>
  <c r="F17" i="7" s="1"/>
  <c r="D12" i="7"/>
  <c r="D17" i="7" s="1"/>
  <c r="D20" i="7"/>
  <c r="D23" i="7" s="1"/>
  <c r="F20" i="7"/>
  <c r="F23" i="7" s="1"/>
  <c r="F30" i="7" s="1"/>
  <c r="F31" i="7" s="1"/>
  <c r="F32" i="7" s="1"/>
  <c r="F34" i="7" s="1"/>
  <c r="T19" i="2"/>
  <c r="AH14" i="2"/>
  <c r="AM14" i="2" s="1"/>
  <c r="AH16" i="2"/>
  <c r="AJ16" i="2"/>
  <c r="AN19" i="2"/>
  <c r="AI18" i="2"/>
  <c r="AM18" i="2" s="1"/>
  <c r="AF19" i="2"/>
  <c r="Y18" i="2"/>
  <c r="AD18" i="2" s="1"/>
  <c r="AJ14" i="2"/>
  <c r="AI10" i="2"/>
  <c r="AM10" i="2" s="1"/>
  <c r="S16" i="2"/>
  <c r="S14" i="2"/>
  <c r="S19" i="2" s="1"/>
  <c r="AB12" i="2"/>
  <c r="AB10" i="2"/>
  <c r="Z10" i="2"/>
  <c r="AL19" i="2"/>
  <c r="AK19" i="2"/>
  <c r="D7" i="3" s="1"/>
  <c r="AG19" i="2"/>
  <c r="AI16" i="2"/>
  <c r="AI14" i="2"/>
  <c r="AI12" i="2"/>
  <c r="AH12" i="2"/>
  <c r="AM12" i="2" s="1"/>
  <c r="AO12" i="2" s="1"/>
  <c r="AH10" i="2"/>
  <c r="AC19" i="2"/>
  <c r="X19" i="2"/>
  <c r="W19" i="2"/>
  <c r="Z16" i="2"/>
  <c r="Y16" i="2"/>
  <c r="Z14" i="2"/>
  <c r="Y14" i="2"/>
  <c r="Z12" i="2"/>
  <c r="Y12" i="2"/>
  <c r="AA10" i="2"/>
  <c r="AA19" i="2" s="1"/>
  <c r="C6" i="3" s="1"/>
  <c r="Y10" i="2"/>
  <c r="O19" i="2"/>
  <c r="N19" i="2"/>
  <c r="Q16" i="2"/>
  <c r="P16" i="2"/>
  <c r="Q14" i="2"/>
  <c r="P14" i="2"/>
  <c r="R12" i="2"/>
  <c r="Q12" i="2"/>
  <c r="P12" i="2"/>
  <c r="P10" i="2"/>
  <c r="N3" i="2"/>
  <c r="O3" i="2" s="1"/>
  <c r="K19" i="2"/>
  <c r="J19" i="2"/>
  <c r="I19" i="2"/>
  <c r="L17" i="2"/>
  <c r="L15" i="2"/>
  <c r="L13" i="2"/>
  <c r="L11" i="2"/>
  <c r="L9" i="2"/>
  <c r="AB19" i="2" l="1"/>
  <c r="B30" i="7"/>
  <c r="B31" i="7" s="1"/>
  <c r="D30" i="7"/>
  <c r="D31" i="7" s="1"/>
  <c r="D32" i="7" s="1"/>
  <c r="D34" i="7" s="1"/>
  <c r="E7" i="3"/>
  <c r="E3" i="3"/>
  <c r="AO14" i="2"/>
  <c r="U16" i="2"/>
  <c r="L19" i="2"/>
  <c r="AD14" i="2"/>
  <c r="AM16" i="2"/>
  <c r="AO16" i="2" s="1"/>
  <c r="AD12" i="2"/>
  <c r="AI19" i="2"/>
  <c r="Z19" i="2"/>
  <c r="AD16" i="2"/>
  <c r="AH19" i="2"/>
  <c r="AD10" i="2"/>
  <c r="P19" i="2"/>
  <c r="U12" i="2"/>
  <c r="AJ19" i="2"/>
  <c r="Y19" i="2"/>
  <c r="U14" i="2"/>
  <c r="R10" i="2"/>
  <c r="R19" i="2" s="1"/>
  <c r="E6" i="3" s="1"/>
  <c r="Q10" i="2"/>
  <c r="Q19" i="2" s="1"/>
  <c r="E5" i="3" s="1"/>
  <c r="B32" i="7" l="1"/>
  <c r="E4" i="3"/>
  <c r="AD19" i="2"/>
  <c r="AM19" i="2"/>
  <c r="AO10" i="2"/>
  <c r="U10" i="2"/>
  <c r="U19" i="2" s="1"/>
  <c r="A34" i="7" l="1"/>
  <c r="B34" i="7"/>
  <c r="H29" i="7"/>
  <c r="H30" i="7"/>
  <c r="H31" i="7" s="1"/>
  <c r="H32" i="7" s="1"/>
  <c r="H34" i="7" s="1"/>
</calcChain>
</file>

<file path=xl/sharedStrings.xml><?xml version="1.0" encoding="utf-8"?>
<sst xmlns="http://schemas.openxmlformats.org/spreadsheetml/2006/main" count="334" uniqueCount="127">
  <si>
    <t>JORNADA LABORAL DIURNA</t>
  </si>
  <si>
    <t>6 AM A 7 PM</t>
  </si>
  <si>
    <t>13 HORAS DIURNAS</t>
  </si>
  <si>
    <t>JORNADA LABORAL NOCTURNA</t>
  </si>
  <si>
    <t>7 PM A 6 AM</t>
  </si>
  <si>
    <t>11 HORAS NOCTURNAS</t>
  </si>
  <si>
    <t>JORNADA LABORAL  44 HORAS SEMANALES POR TRABAJADOR</t>
  </si>
  <si>
    <t>SERVICIO DE VIGILANCIA 24 HORAS AL DIA 7 DIAS A LA SEMANA</t>
  </si>
  <si>
    <t>LUNES</t>
  </si>
  <si>
    <t>MARTES</t>
  </si>
  <si>
    <t>MIÉRCOLES</t>
  </si>
  <si>
    <t>JUEVES</t>
  </si>
  <si>
    <t>VIERNES</t>
  </si>
  <si>
    <t>SÁBADO</t>
  </si>
  <si>
    <t>DOMINGO</t>
  </si>
  <si>
    <t>HORAS SEMANALES HOMBRE 1</t>
  </si>
  <si>
    <t>HORAS SEMANALES HOMBRE 2</t>
  </si>
  <si>
    <t>HORAS SEMANALES HOMBRE 3</t>
  </si>
  <si>
    <t>TOTAL SEMANA</t>
  </si>
  <si>
    <t>SEMANA 1 6AM A 6PM</t>
  </si>
  <si>
    <t>HOMBRE 1</t>
  </si>
  <si>
    <t>HOMBRE 3</t>
  </si>
  <si>
    <t>HOMBRE 2</t>
  </si>
  <si>
    <t>SEMANA 1 6PM A 6AM</t>
  </si>
  <si>
    <t>SEMANA 2 6AM A 6PM</t>
  </si>
  <si>
    <t>SEMANA 2 6PM A 6AM</t>
  </si>
  <si>
    <t>SEMANA 3 6AM A 6PM</t>
  </si>
  <si>
    <t>SEMANA 3 6PM A 6AM</t>
  </si>
  <si>
    <t>SEMANA 4 6AM A 6PM</t>
  </si>
  <si>
    <t>SEMANA 4 6PM A 6AM</t>
  </si>
  <si>
    <t>SEMANA 5 6AM A 6PM</t>
  </si>
  <si>
    <t>SEMANA 5 6PM A 6AM</t>
  </si>
  <si>
    <t>RELEVANTE</t>
  </si>
  <si>
    <t>ORDINARIAS</t>
  </si>
  <si>
    <t>EXTRAS DIURNAS SEMANALES</t>
  </si>
  <si>
    <t>EXTRAS NOCTURNAS SEMANAL</t>
  </si>
  <si>
    <t>HORAS EXTRAS DIARIAS</t>
  </si>
  <si>
    <t>EXTRA DOMINICAL DIURNA</t>
  </si>
  <si>
    <t>EXTRA DOMINICAL NOCTURNA</t>
  </si>
  <si>
    <t>RECARGOS NOCTURNOS</t>
  </si>
  <si>
    <t>TOTAL</t>
  </si>
  <si>
    <t>HORAS ORDINARIAS</t>
  </si>
  <si>
    <t>Empleado 3</t>
  </si>
  <si>
    <t>Empleado 2</t>
  </si>
  <si>
    <t>Empleado 1</t>
  </si>
  <si>
    <t>Total de trabajo extra y recargos</t>
  </si>
  <si>
    <t>Extra nocturna dominical o festiva</t>
  </si>
  <si>
    <t>Extra diurna dominical o festiva</t>
  </si>
  <si>
    <t>Extra nocturna</t>
  </si>
  <si>
    <t>Extra diurna</t>
  </si>
  <si>
    <t>Nocturna dominical o festiva</t>
  </si>
  <si>
    <t>Dominical o festiva</t>
  </si>
  <si>
    <t>Trabajo nocturno</t>
  </si>
  <si>
    <t>Valor de la hora ordinaria</t>
  </si>
  <si>
    <t>Horas de la jornada ordinaria</t>
  </si>
  <si>
    <t>Valor del salario</t>
  </si>
  <si>
    <t>Nombre</t>
  </si>
  <si>
    <t>Cédula</t>
  </si>
  <si>
    <t xml:space="preserve">Total                   </t>
  </si>
  <si>
    <t>Valor</t>
  </si>
  <si>
    <t>Número de horas</t>
  </si>
  <si>
    <t>Por favor, diligenciar las casillas resaltadas en amarillo:</t>
  </si>
  <si>
    <t>CONCEPTO</t>
  </si>
  <si>
    <t>VALOR</t>
  </si>
  <si>
    <t>COSTOS DIRECTOS</t>
  </si>
  <si>
    <t xml:space="preserve"> de Julio a Diciembre2025</t>
  </si>
  <si>
    <t>Salario</t>
  </si>
  <si>
    <t>Auxilio de Transporte</t>
  </si>
  <si>
    <t>Horas Extras</t>
  </si>
  <si>
    <t>Hora Extra Diurna</t>
  </si>
  <si>
    <t>Hora Extra Nocturna</t>
  </si>
  <si>
    <t>Horas Extras Diurnas Festivas</t>
  </si>
  <si>
    <t>Horas Extras Nocturnas Festivas</t>
  </si>
  <si>
    <t>Total Pagos Salariales + Aux. Transportes</t>
  </si>
  <si>
    <t>Provisión Prestaciones Sociales</t>
  </si>
  <si>
    <t>Cesantías 8.33%</t>
  </si>
  <si>
    <t>Intereses de Cesantías 1%</t>
  </si>
  <si>
    <t>Prima de Servicios 8.33%</t>
  </si>
  <si>
    <t>Vacaciones 4.17%</t>
  </si>
  <si>
    <t>Total Provisión Prestaciones Sociales</t>
  </si>
  <si>
    <t>Día de la familia 0.56%</t>
  </si>
  <si>
    <t>Total Provisión Día de la Familia Ley 1857 de 2017</t>
  </si>
  <si>
    <t>Aportes a la Seguridad Social</t>
  </si>
  <si>
    <t>Aportes a Fondos de Pensión</t>
  </si>
  <si>
    <t>Administradora de Riesgos Laborales - ARL</t>
  </si>
  <si>
    <t>Total Aportes Seguridad Social</t>
  </si>
  <si>
    <t>Aportes Parafiscales</t>
  </si>
  <si>
    <t>Caja de Compensación Familiar - CCF</t>
  </si>
  <si>
    <t>Total Aportes Parafiscales</t>
  </si>
  <si>
    <t>Dotación</t>
  </si>
  <si>
    <t>Provisión Mensual Vestuario y Accesorios</t>
  </si>
  <si>
    <t>Total Dotación</t>
  </si>
  <si>
    <t>Total general (1 Hombre)</t>
  </si>
  <si>
    <t>Promedio (3 Hombres)</t>
  </si>
  <si>
    <t>SMMLV</t>
  </si>
  <si>
    <t>Recargos Nocturnos con dominicales y festivos</t>
  </si>
  <si>
    <t>DOMINICAL</t>
  </si>
  <si>
    <t>VIGENCIA</t>
  </si>
  <si>
    <t>HRN</t>
  </si>
  <si>
    <t>HED</t>
  </si>
  <si>
    <t>HEN</t>
  </si>
  <si>
    <t>HDF</t>
  </si>
  <si>
    <t>HNF</t>
  </si>
  <si>
    <t>HEDF</t>
  </si>
  <si>
    <t>HENF</t>
  </si>
  <si>
    <t>Remuneración en días de descanso obligatorio</t>
  </si>
  <si>
    <t>JULIO2025 A JULIO 2026</t>
  </si>
  <si>
    <t>DE JULIO DEL 2026 A JULIO DEL 2027</t>
  </si>
  <si>
    <t>DE JULIO DEL 2027 EN ADELANTE</t>
  </si>
  <si>
    <t>%</t>
  </si>
  <si>
    <t>RECARGO NOCTURNO</t>
  </si>
  <si>
    <t>25/12/2025 EN ADELANTE</t>
  </si>
  <si>
    <t>ACTUAL</t>
  </si>
  <si>
    <t>9 PM -6AM</t>
  </si>
  <si>
    <t>7PM - 6AM</t>
  </si>
  <si>
    <t>TARIFA MINIMA</t>
  </si>
  <si>
    <t>(Salarios Minimos)</t>
  </si>
  <si>
    <t>% AUMENTO</t>
  </si>
  <si>
    <t>TARIFA DE ACUERDO DECRETO 1561 DEL 2022</t>
  </si>
  <si>
    <t>De enero  julio 2026</t>
  </si>
  <si>
    <t xml:space="preserve"> De Julio a Diciembre2026</t>
  </si>
  <si>
    <t>domingo</t>
  </si>
  <si>
    <t>ordinarias</t>
  </si>
  <si>
    <t>recargo noc</t>
  </si>
  <si>
    <t>RECARGO NOCTURNO FESTIVO</t>
  </si>
  <si>
    <t>|</t>
  </si>
  <si>
    <t xml:space="preserve">a partir del 2025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</si>
</sst>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2" formatCode="_-&quot;$&quot;\ * #,##0_-;\-&quot;$&quot;\ * #,##0_-;_-&quot;$&quot;\ * &quot;-&quot;_-;_-@_-"/>
    <numFmt numFmtId="43" formatCode="_-* #,##0.00_-;\-* #,##0.00_-;_-* &quot;-&quot;??_-;_-@_-"/>
    <numFmt numFmtId="164" formatCode="&quot;$&quot;\ #,##0"/>
    <numFmt numFmtId="165" formatCode="0.0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.5"/>
      <color rgb="FFFFFFFF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FFFF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7F62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233F6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4" fillId="0" borderId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2" borderId="6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0" borderId="15" xfId="0" applyBorder="1"/>
    <xf numFmtId="0" fontId="0" fillId="0" borderId="7" xfId="0" applyBorder="1"/>
    <xf numFmtId="0" fontId="0" fillId="3" borderId="6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5" xfId="0" applyFill="1" applyBorder="1"/>
    <xf numFmtId="0" fontId="0" fillId="0" borderId="16" xfId="0" applyBorder="1"/>
    <xf numFmtId="0" fontId="0" fillId="0" borderId="17" xfId="0" applyBorder="1"/>
    <xf numFmtId="0" fontId="0" fillId="2" borderId="5" xfId="0" applyFill="1" applyBorder="1"/>
    <xf numFmtId="0" fontId="0" fillId="3" borderId="8" xfId="0" applyFill="1" applyBorder="1"/>
    <xf numFmtId="0" fontId="0" fillId="2" borderId="8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" xfId="0" applyFont="1" applyBorder="1" applyAlignment="1">
      <alignment horizontal="center"/>
    </xf>
    <xf numFmtId="0" fontId="0" fillId="2" borderId="11" xfId="0" applyFill="1" applyBorder="1"/>
    <xf numFmtId="0" fontId="0" fillId="4" borderId="9" xfId="0" applyFill="1" applyBorder="1"/>
    <xf numFmtId="0" fontId="0" fillId="3" borderId="14" xfId="0" applyFill="1" applyBorder="1"/>
    <xf numFmtId="0" fontId="0" fillId="4" borderId="15" xfId="0" applyFill="1" applyBorder="1"/>
    <xf numFmtId="0" fontId="0" fillId="2" borderId="14" xfId="0" applyFill="1" applyBorder="1"/>
    <xf numFmtId="0" fontId="0" fillId="3" borderId="5" xfId="0" applyFill="1" applyBorder="1"/>
    <xf numFmtId="0" fontId="0" fillId="0" borderId="22" xfId="0" applyBorder="1"/>
    <xf numFmtId="0" fontId="0" fillId="0" borderId="23" xfId="0" applyBorder="1"/>
    <xf numFmtId="0" fontId="3" fillId="2" borderId="3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4" xfId="0" applyFont="1" applyFill="1" applyBorder="1"/>
    <xf numFmtId="0" fontId="3" fillId="3" borderId="3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27" xfId="0" applyBorder="1"/>
    <xf numFmtId="0" fontId="3" fillId="0" borderId="4" xfId="0" applyFont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0" fontId="3" fillId="2" borderId="1" xfId="0" applyFont="1" applyFill="1" applyBorder="1" applyAlignment="1">
      <alignment horizontal="center" wrapText="1"/>
    </xf>
    <xf numFmtId="0" fontId="0" fillId="5" borderId="1" xfId="0" applyFill="1" applyBorder="1"/>
    <xf numFmtId="0" fontId="6" fillId="6" borderId="0" xfId="1" applyFont="1" applyFill="1"/>
    <xf numFmtId="0" fontId="6" fillId="6" borderId="0" xfId="1" applyFont="1" applyFill="1" applyAlignment="1">
      <alignment horizontal="center"/>
    </xf>
    <xf numFmtId="0" fontId="4" fillId="6" borderId="0" xfId="1" applyFill="1"/>
    <xf numFmtId="164" fontId="7" fillId="7" borderId="1" xfId="2" applyNumberFormat="1" applyFont="1" applyFill="1" applyBorder="1" applyAlignment="1">
      <alignment horizontal="right" vertical="center"/>
    </xf>
    <xf numFmtId="164" fontId="6" fillId="8" borderId="30" xfId="2" applyNumberFormat="1" applyFont="1" applyFill="1" applyBorder="1" applyAlignment="1">
      <alignment horizontal="right" vertical="center"/>
    </xf>
    <xf numFmtId="164" fontId="6" fillId="8" borderId="1" xfId="2" applyNumberFormat="1" applyFont="1" applyFill="1" applyBorder="1" applyAlignment="1">
      <alignment horizontal="right" vertical="center"/>
    </xf>
    <xf numFmtId="165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vertical="center"/>
    </xf>
    <xf numFmtId="3" fontId="6" fillId="5" borderId="31" xfId="1" applyNumberFormat="1" applyFont="1" applyFill="1" applyBorder="1" applyAlignment="1">
      <alignment horizontal="right" vertical="center"/>
    </xf>
    <xf numFmtId="165" fontId="6" fillId="5" borderId="15" xfId="1" applyNumberFormat="1" applyFont="1" applyFill="1" applyBorder="1" applyAlignment="1">
      <alignment horizontal="center" vertical="center"/>
    </xf>
    <xf numFmtId="164" fontId="6" fillId="5" borderId="15" xfId="1" applyNumberFormat="1" applyFont="1" applyFill="1" applyBorder="1" applyAlignment="1">
      <alignment vertical="center"/>
    </xf>
    <xf numFmtId="2" fontId="6" fillId="5" borderId="15" xfId="1" applyNumberFormat="1" applyFont="1" applyFill="1" applyBorder="1" applyAlignment="1">
      <alignment horizontal="center" vertical="center"/>
    </xf>
    <xf numFmtId="3" fontId="6" fillId="5" borderId="32" xfId="1" applyNumberFormat="1" applyFont="1" applyFill="1" applyBorder="1" applyAlignment="1">
      <alignment horizontal="right" vertical="center"/>
    </xf>
    <xf numFmtId="0" fontId="6" fillId="6" borderId="0" xfId="1" applyFont="1" applyFill="1" applyAlignment="1">
      <alignment vertical="center"/>
    </xf>
    <xf numFmtId="164" fontId="7" fillId="7" borderId="12" xfId="2" applyNumberFormat="1" applyFont="1" applyFill="1" applyBorder="1" applyAlignment="1">
      <alignment horizontal="right" vertical="center"/>
    </xf>
    <xf numFmtId="0" fontId="6" fillId="5" borderId="1" xfId="1" applyFont="1" applyFill="1" applyBorder="1" applyAlignment="1">
      <alignment vertical="center"/>
    </xf>
    <xf numFmtId="9" fontId="7" fillId="10" borderId="1" xfId="3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center" wrapText="1"/>
    </xf>
    <xf numFmtId="0" fontId="7" fillId="6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4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167" fontId="0" fillId="0" borderId="0" xfId="4" applyNumberFormat="1" applyFont="1" applyFill="1" applyAlignment="1">
      <alignment vertical="center"/>
    </xf>
    <xf numFmtId="0" fontId="1" fillId="6" borderId="0" xfId="1" applyFont="1" applyFill="1"/>
    <xf numFmtId="0" fontId="5" fillId="1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7" fontId="1" fillId="0" borderId="1" xfId="4" applyNumberFormat="1" applyFont="1" applyBorder="1"/>
    <xf numFmtId="167" fontId="1" fillId="0" borderId="1" xfId="0" applyNumberFormat="1" applyFont="1" applyBorder="1"/>
    <xf numFmtId="4" fontId="9" fillId="0" borderId="1" xfId="0" applyNumberFormat="1" applyFont="1" applyBorder="1"/>
    <xf numFmtId="167" fontId="0" fillId="0" borderId="1" xfId="4" applyNumberFormat="1" applyFont="1" applyBorder="1"/>
    <xf numFmtId="0" fontId="5" fillId="14" borderId="1" xfId="0" applyFont="1" applyFill="1" applyBorder="1"/>
    <xf numFmtId="167" fontId="5" fillId="14" borderId="1" xfId="0" applyNumberFormat="1" applyFont="1" applyFill="1" applyBorder="1"/>
    <xf numFmtId="0" fontId="10" fillId="0" borderId="1" xfId="0" applyFont="1" applyBorder="1"/>
    <xf numFmtId="167" fontId="10" fillId="0" borderId="1" xfId="0" applyNumberFormat="1" applyFont="1" applyBorder="1"/>
    <xf numFmtId="168" fontId="1" fillId="0" borderId="1" xfId="0" applyNumberFormat="1" applyFont="1" applyBorder="1"/>
    <xf numFmtId="168" fontId="0" fillId="0" borderId="1" xfId="0" applyNumberFormat="1" applyBorder="1"/>
    <xf numFmtId="0" fontId="1" fillId="0" borderId="1" xfId="0" applyFont="1" applyBorder="1" applyAlignment="1">
      <alignment horizontal="right"/>
    </xf>
    <xf numFmtId="0" fontId="11" fillId="15" borderId="1" xfId="0" applyFont="1" applyFill="1" applyBorder="1" applyAlignment="1">
      <alignment horizontal="right"/>
    </xf>
    <xf numFmtId="2" fontId="11" fillId="15" borderId="1" xfId="0" applyNumberFormat="1" applyFont="1" applyFill="1" applyBorder="1"/>
    <xf numFmtId="10" fontId="7" fillId="10" borderId="1" xfId="3" applyNumberFormat="1" applyFont="1" applyFill="1" applyBorder="1" applyAlignment="1">
      <alignment horizontal="center" vertical="center"/>
    </xf>
    <xf numFmtId="164" fontId="4" fillId="6" borderId="0" xfId="1" applyNumberFormat="1" applyFill="1"/>
    <xf numFmtId="43" fontId="4" fillId="6" borderId="0" xfId="5" applyFill="1"/>
    <xf numFmtId="43" fontId="4" fillId="6" borderId="0" xfId="1" applyNumberFormat="1" applyFill="1"/>
    <xf numFmtId="167" fontId="0" fillId="0" borderId="0" xfId="0" applyNumberFormat="1"/>
    <xf numFmtId="9" fontId="7" fillId="16" borderId="1" xfId="3" applyFont="1" applyFill="1" applyBorder="1" applyAlignment="1">
      <alignment horizontal="center" vertical="center"/>
    </xf>
    <xf numFmtId="10" fontId="7" fillId="16" borderId="1" xfId="3" applyNumberFormat="1" applyFont="1" applyFill="1" applyBorder="1" applyAlignment="1">
      <alignment horizontal="center" vertical="center"/>
    </xf>
    <xf numFmtId="0" fontId="7" fillId="16" borderId="1" xfId="1" applyFont="1" applyFill="1" applyBorder="1" applyAlignment="1">
      <alignment horizontal="center" vertical="center" wrapText="1"/>
    </xf>
    <xf numFmtId="3" fontId="6" fillId="17" borderId="31" xfId="1" applyNumberFormat="1" applyFont="1" applyFill="1" applyBorder="1" applyAlignment="1">
      <alignment horizontal="right" vertical="center"/>
    </xf>
    <xf numFmtId="0" fontId="6" fillId="17" borderId="1" xfId="1" applyFont="1" applyFill="1" applyBorder="1" applyAlignment="1">
      <alignment vertical="center"/>
    </xf>
    <xf numFmtId="164" fontId="6" fillId="17" borderId="1" xfId="1" applyNumberFormat="1" applyFont="1" applyFill="1" applyBorder="1" applyAlignment="1">
      <alignment vertical="center"/>
    </xf>
    <xf numFmtId="2" fontId="6" fillId="17" borderId="1" xfId="1" applyNumberFormat="1" applyFont="1" applyFill="1" applyBorder="1" applyAlignment="1">
      <alignment horizontal="center" vertical="center"/>
    </xf>
    <xf numFmtId="165" fontId="6" fillId="17" borderId="1" xfId="1" applyNumberFormat="1" applyFont="1" applyFill="1" applyBorder="1" applyAlignment="1">
      <alignment horizontal="center" vertical="center"/>
    </xf>
    <xf numFmtId="3" fontId="6" fillId="17" borderId="32" xfId="1" applyNumberFormat="1" applyFont="1" applyFill="1" applyBorder="1" applyAlignment="1">
      <alignment horizontal="right" vertical="center"/>
    </xf>
    <xf numFmtId="0" fontId="6" fillId="17" borderId="15" xfId="1" applyFont="1" applyFill="1" applyBorder="1" applyAlignment="1">
      <alignment vertical="center"/>
    </xf>
    <xf numFmtId="164" fontId="6" fillId="17" borderId="15" xfId="1" applyNumberFormat="1" applyFont="1" applyFill="1" applyBorder="1" applyAlignment="1">
      <alignment vertical="center"/>
    </xf>
    <xf numFmtId="2" fontId="6" fillId="17" borderId="15" xfId="1" applyNumberFormat="1" applyFont="1" applyFill="1" applyBorder="1" applyAlignment="1">
      <alignment horizontal="center" vertical="center"/>
    </xf>
    <xf numFmtId="165" fontId="6" fillId="17" borderId="15" xfId="1" applyNumberFormat="1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/>
    </xf>
    <xf numFmtId="10" fontId="7" fillId="18" borderId="1" xfId="3" applyNumberFormat="1" applyFont="1" applyFill="1" applyBorder="1" applyAlignment="1">
      <alignment horizontal="center" vertical="center"/>
    </xf>
    <xf numFmtId="0" fontId="7" fillId="18" borderId="1" xfId="1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5" xfId="0" applyFont="1" applyFill="1" applyBorder="1" applyAlignment="1">
      <alignment horizontal="center" vertical="center" wrapText="1"/>
    </xf>
    <xf numFmtId="0" fontId="12" fillId="19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8" fontId="14" fillId="0" borderId="38" xfId="0" applyNumberFormat="1" applyFont="1" applyBorder="1" applyAlignment="1">
      <alignment horizontal="center" vertical="center" wrapText="1"/>
    </xf>
    <xf numFmtId="8" fontId="14" fillId="0" borderId="39" xfId="0" applyNumberFormat="1" applyFont="1" applyBorder="1" applyAlignment="1">
      <alignment horizontal="center" vertical="center" wrapText="1"/>
    </xf>
    <xf numFmtId="8" fontId="13" fillId="0" borderId="39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8" fontId="14" fillId="17" borderId="38" xfId="0" applyNumberFormat="1" applyFont="1" applyFill="1" applyBorder="1" applyAlignment="1">
      <alignment horizontal="center" vertical="center" wrapText="1"/>
    </xf>
    <xf numFmtId="15" fontId="14" fillId="0" borderId="37" xfId="0" applyNumberFormat="1" applyFont="1" applyBorder="1" applyAlignment="1">
      <alignment horizontal="center" vertical="center" wrapText="1"/>
    </xf>
    <xf numFmtId="0" fontId="17" fillId="19" borderId="45" xfId="0" applyFont="1" applyFill="1" applyBorder="1" applyAlignment="1">
      <alignment horizontal="center" vertical="center" wrapText="1"/>
    </xf>
    <xf numFmtId="0" fontId="17" fillId="19" borderId="41" xfId="0" applyFont="1" applyFill="1" applyBorder="1" applyAlignment="1">
      <alignment horizontal="center" vertical="center" wrapText="1"/>
    </xf>
    <xf numFmtId="0" fontId="17" fillId="19" borderId="46" xfId="0" applyFont="1" applyFill="1" applyBorder="1" applyAlignment="1">
      <alignment horizontal="center" vertical="center" wrapText="1"/>
    </xf>
    <xf numFmtId="0" fontId="17" fillId="19" borderId="42" xfId="0" applyFont="1" applyFill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43" fontId="0" fillId="0" borderId="0" xfId="0" applyNumberFormat="1"/>
    <xf numFmtId="0" fontId="6" fillId="20" borderId="0" xfId="1" applyFont="1" applyFill="1" applyAlignment="1">
      <alignment vertical="center"/>
    </xf>
    <xf numFmtId="0" fontId="4" fillId="21" borderId="0" xfId="1" applyFill="1"/>
    <xf numFmtId="0" fontId="1" fillId="21" borderId="0" xfId="1" applyFont="1" applyFill="1"/>
    <xf numFmtId="0" fontId="4" fillId="0" borderId="0" xfId="1"/>
    <xf numFmtId="0" fontId="1" fillId="0" borderId="0" xfId="1" applyFont="1"/>
    <xf numFmtId="165" fontId="6" fillId="0" borderId="1" xfId="1" applyNumberFormat="1" applyFont="1" applyBorder="1" applyAlignment="1">
      <alignment horizontal="center" vertical="center"/>
    </xf>
    <xf numFmtId="0" fontId="0" fillId="6" borderId="0" xfId="1" applyFont="1" applyFill="1"/>
    <xf numFmtId="17" fontId="4" fillId="6" borderId="0" xfId="1" applyNumberFormat="1" applyFill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7" fillId="18" borderId="15" xfId="1" applyFont="1" applyFill="1" applyBorder="1" applyAlignment="1">
      <alignment horizontal="center" vertical="center" wrapText="1"/>
    </xf>
    <xf numFmtId="0" fontId="7" fillId="18" borderId="12" xfId="1" applyFont="1" applyFill="1" applyBorder="1" applyAlignment="1">
      <alignment horizontal="center" vertical="center" wrapText="1"/>
    </xf>
    <xf numFmtId="0" fontId="7" fillId="16" borderId="15" xfId="1" applyFont="1" applyFill="1" applyBorder="1" applyAlignment="1">
      <alignment horizontal="center" vertical="center" wrapText="1"/>
    </xf>
    <xf numFmtId="0" fontId="7" fillId="16" borderId="12" xfId="1" applyFont="1" applyFill="1" applyBorder="1" applyAlignment="1">
      <alignment horizontal="center" vertical="center" wrapText="1"/>
    </xf>
    <xf numFmtId="0" fontId="8" fillId="9" borderId="15" xfId="1" applyFont="1" applyFill="1" applyBorder="1" applyAlignment="1">
      <alignment horizontal="center" vertical="center" wrapText="1"/>
    </xf>
    <xf numFmtId="0" fontId="8" fillId="9" borderId="12" xfId="1" applyFont="1" applyFill="1" applyBorder="1" applyAlignment="1">
      <alignment horizontal="center" vertical="center" wrapText="1"/>
    </xf>
    <xf numFmtId="0" fontId="7" fillId="11" borderId="15" xfId="1" applyFont="1" applyFill="1" applyBorder="1" applyAlignment="1">
      <alignment horizontal="center" vertical="center" wrapText="1"/>
    </xf>
    <xf numFmtId="0" fontId="7" fillId="11" borderId="12" xfId="1" applyFont="1" applyFill="1" applyBorder="1" applyAlignment="1">
      <alignment horizontal="center" vertical="center" wrapText="1"/>
    </xf>
    <xf numFmtId="0" fontId="7" fillId="7" borderId="30" xfId="1" applyFont="1" applyFill="1" applyBorder="1" applyAlignment="1">
      <alignment horizontal="center"/>
    </xf>
    <xf numFmtId="0" fontId="7" fillId="7" borderId="33" xfId="1" applyFont="1" applyFill="1" applyBorder="1" applyAlignment="1">
      <alignment horizontal="center"/>
    </xf>
    <xf numFmtId="0" fontId="7" fillId="7" borderId="31" xfId="1" applyFont="1" applyFill="1" applyBorder="1" applyAlignment="1">
      <alignment horizontal="center"/>
    </xf>
    <xf numFmtId="0" fontId="7" fillId="13" borderId="30" xfId="1" applyFont="1" applyFill="1" applyBorder="1" applyAlignment="1">
      <alignment horizontal="center"/>
    </xf>
    <xf numFmtId="0" fontId="7" fillId="13" borderId="33" xfId="1" applyFont="1" applyFill="1" applyBorder="1" applyAlignment="1">
      <alignment horizontal="center"/>
    </xf>
    <xf numFmtId="0" fontId="7" fillId="13" borderId="31" xfId="1" applyFont="1" applyFill="1" applyBorder="1" applyAlignment="1">
      <alignment horizontal="center"/>
    </xf>
    <xf numFmtId="0" fontId="7" fillId="6" borderId="0" xfId="1" applyFont="1" applyFill="1" applyAlignment="1">
      <alignment horizontal="center" vertical="center"/>
    </xf>
    <xf numFmtId="0" fontId="7" fillId="6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6" fillId="0" borderId="43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0" fontId="17" fillId="19" borderId="44" xfId="0" applyFont="1" applyFill="1" applyBorder="1" applyAlignment="1">
      <alignment horizontal="center" vertical="center" wrapText="1"/>
    </xf>
    <xf numFmtId="0" fontId="17" fillId="19" borderId="40" xfId="0" applyFont="1" applyFill="1" applyBorder="1" applyAlignment="1">
      <alignment horizontal="center" vertical="center" wrapText="1"/>
    </xf>
  </cellXfs>
  <cellStyles count="6">
    <cellStyle name="Millares" xfId="5" builtinId="3"/>
    <cellStyle name="Moneda [0] 3" xfId="2" xr:uid="{00000000-0005-0000-0000-000001000000}"/>
    <cellStyle name="Moneda 2" xfId="4" xr:uid="{00000000-0005-0000-0000-000002000000}"/>
    <cellStyle name="Normal" xfId="0" builtinId="0"/>
    <cellStyle name="Normal 9" xfId="1" xr:uid="{00000000-0005-0000-0000-000004000000}"/>
    <cellStyle name="Porcentaje 2" xfId="3" xr:uid="{00000000-0005-0000-0000-000005000000}"/>
  </cellStyles>
  <dxfs count="2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\ 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vea-my.sharepoint.com/Users/cadavid/Desktop/VA21-Calendario-tributario-2021-avan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Empieza aquí"/>
      <sheetName val="Introducción"/>
      <sheetName val="Calendario 2021"/>
      <sheetName val="Material relacionado"/>
      <sheetName val="Normativa"/>
      <sheetName val="Calendario"/>
      <sheetName val="Listado completo de archivo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E7">
            <v>1</v>
          </cell>
          <cell r="F7">
            <v>44236</v>
          </cell>
          <cell r="G7">
            <v>44264</v>
          </cell>
          <cell r="H7">
            <v>44298</v>
          </cell>
          <cell r="I7">
            <v>44326</v>
          </cell>
          <cell r="J7">
            <v>44356</v>
          </cell>
          <cell r="K7">
            <v>44385</v>
          </cell>
          <cell r="L7">
            <v>44418</v>
          </cell>
          <cell r="M7">
            <v>44447</v>
          </cell>
          <cell r="N7">
            <v>44476</v>
          </cell>
          <cell r="O7">
            <v>44509</v>
          </cell>
          <cell r="P7">
            <v>44540</v>
          </cell>
          <cell r="Q7">
            <v>44573</v>
          </cell>
        </row>
        <row r="8">
          <cell r="E8">
            <v>2</v>
          </cell>
          <cell r="F8">
            <v>44237</v>
          </cell>
          <cell r="G8">
            <v>44265</v>
          </cell>
          <cell r="H8">
            <v>44299</v>
          </cell>
          <cell r="I8">
            <v>44327</v>
          </cell>
          <cell r="J8">
            <v>44357</v>
          </cell>
          <cell r="K8">
            <v>44386</v>
          </cell>
          <cell r="L8">
            <v>44419</v>
          </cell>
          <cell r="M8">
            <v>44448</v>
          </cell>
          <cell r="N8">
            <v>44477</v>
          </cell>
          <cell r="O8">
            <v>44510</v>
          </cell>
          <cell r="P8">
            <v>44543</v>
          </cell>
          <cell r="Q8">
            <v>44574</v>
          </cell>
        </row>
        <row r="9">
          <cell r="E9">
            <v>3</v>
          </cell>
          <cell r="F9">
            <v>44238</v>
          </cell>
          <cell r="G9">
            <v>44266</v>
          </cell>
          <cell r="H9">
            <v>44300</v>
          </cell>
          <cell r="I9">
            <v>44328</v>
          </cell>
          <cell r="J9">
            <v>44358</v>
          </cell>
          <cell r="K9">
            <v>44389</v>
          </cell>
          <cell r="L9">
            <v>44420</v>
          </cell>
          <cell r="M9">
            <v>44449</v>
          </cell>
          <cell r="N9">
            <v>44480</v>
          </cell>
          <cell r="O9">
            <v>44511</v>
          </cell>
          <cell r="P9">
            <v>44544</v>
          </cell>
          <cell r="Q9">
            <v>44575</v>
          </cell>
        </row>
        <row r="10">
          <cell r="E10">
            <v>4</v>
          </cell>
          <cell r="F10">
            <v>44239</v>
          </cell>
          <cell r="G10">
            <v>44267</v>
          </cell>
          <cell r="H10">
            <v>44301</v>
          </cell>
          <cell r="I10">
            <v>44329</v>
          </cell>
          <cell r="J10">
            <v>44362</v>
          </cell>
          <cell r="K10">
            <v>44390</v>
          </cell>
          <cell r="L10">
            <v>44421</v>
          </cell>
          <cell r="M10">
            <v>44452</v>
          </cell>
          <cell r="N10">
            <v>44481</v>
          </cell>
          <cell r="O10">
            <v>44512</v>
          </cell>
          <cell r="P10">
            <v>44545</v>
          </cell>
          <cell r="Q10">
            <v>44578</v>
          </cell>
        </row>
        <row r="11">
          <cell r="E11">
            <v>5</v>
          </cell>
          <cell r="F11">
            <v>44242</v>
          </cell>
          <cell r="G11">
            <v>44270</v>
          </cell>
          <cell r="H11">
            <v>44302</v>
          </cell>
          <cell r="I11">
            <v>44330</v>
          </cell>
          <cell r="J11">
            <v>44363</v>
          </cell>
          <cell r="K11">
            <v>44391</v>
          </cell>
          <cell r="L11">
            <v>44425</v>
          </cell>
          <cell r="M11">
            <v>44453</v>
          </cell>
          <cell r="N11">
            <v>44482</v>
          </cell>
          <cell r="O11">
            <v>44516</v>
          </cell>
          <cell r="P11">
            <v>44546</v>
          </cell>
          <cell r="Q11">
            <v>44579</v>
          </cell>
        </row>
        <row r="12">
          <cell r="E12">
            <v>6</v>
          </cell>
          <cell r="F12">
            <v>44243</v>
          </cell>
          <cell r="G12">
            <v>44271</v>
          </cell>
          <cell r="H12">
            <v>44305</v>
          </cell>
          <cell r="I12">
            <v>44334</v>
          </cell>
          <cell r="J12">
            <v>44364</v>
          </cell>
          <cell r="K12">
            <v>44392</v>
          </cell>
          <cell r="L12">
            <v>44426</v>
          </cell>
          <cell r="M12">
            <v>44454</v>
          </cell>
          <cell r="N12">
            <v>44483</v>
          </cell>
          <cell r="O12">
            <v>44517</v>
          </cell>
          <cell r="P12">
            <v>44547</v>
          </cell>
          <cell r="Q12">
            <v>44580</v>
          </cell>
        </row>
        <row r="13">
          <cell r="E13">
            <v>7</v>
          </cell>
          <cell r="F13">
            <v>44244</v>
          </cell>
          <cell r="G13">
            <v>44272</v>
          </cell>
          <cell r="H13">
            <v>44306</v>
          </cell>
          <cell r="I13">
            <v>44335</v>
          </cell>
          <cell r="J13">
            <v>44365</v>
          </cell>
          <cell r="K13">
            <v>44393</v>
          </cell>
          <cell r="L13">
            <v>44427</v>
          </cell>
          <cell r="M13">
            <v>44455</v>
          </cell>
          <cell r="N13">
            <v>44484</v>
          </cell>
          <cell r="O13">
            <v>44518</v>
          </cell>
          <cell r="P13">
            <v>44550</v>
          </cell>
          <cell r="Q13">
            <v>44581</v>
          </cell>
        </row>
        <row r="14">
          <cell r="E14">
            <v>8</v>
          </cell>
          <cell r="F14">
            <v>44245</v>
          </cell>
          <cell r="G14">
            <v>44273</v>
          </cell>
          <cell r="H14">
            <v>44307</v>
          </cell>
          <cell r="I14">
            <v>44336</v>
          </cell>
          <cell r="J14">
            <v>44368</v>
          </cell>
          <cell r="K14">
            <v>44396</v>
          </cell>
          <cell r="L14">
            <v>44428</v>
          </cell>
          <cell r="M14">
            <v>44456</v>
          </cell>
          <cell r="N14">
            <v>44488</v>
          </cell>
          <cell r="O14">
            <v>44519</v>
          </cell>
          <cell r="P14">
            <v>44551</v>
          </cell>
          <cell r="Q14">
            <v>44582</v>
          </cell>
        </row>
        <row r="15">
          <cell r="E15">
            <v>9</v>
          </cell>
          <cell r="F15">
            <v>44246</v>
          </cell>
          <cell r="G15">
            <v>44274</v>
          </cell>
          <cell r="H15">
            <v>44308</v>
          </cell>
          <cell r="I15">
            <v>44337</v>
          </cell>
          <cell r="J15">
            <v>44369</v>
          </cell>
          <cell r="K15">
            <v>44398</v>
          </cell>
          <cell r="L15">
            <v>44431</v>
          </cell>
          <cell r="M15">
            <v>44459</v>
          </cell>
          <cell r="N15">
            <v>44489</v>
          </cell>
          <cell r="O15">
            <v>44522</v>
          </cell>
          <cell r="P15">
            <v>44552</v>
          </cell>
          <cell r="Q15">
            <v>44585</v>
          </cell>
        </row>
        <row r="16">
          <cell r="E16">
            <v>0</v>
          </cell>
          <cell r="F16">
            <v>44249</v>
          </cell>
          <cell r="G16">
            <v>44278</v>
          </cell>
          <cell r="H16">
            <v>44309</v>
          </cell>
          <cell r="I16">
            <v>44340</v>
          </cell>
          <cell r="J16">
            <v>44370</v>
          </cell>
          <cell r="K16">
            <v>44399</v>
          </cell>
          <cell r="L16">
            <v>44432</v>
          </cell>
          <cell r="M16">
            <v>44460</v>
          </cell>
          <cell r="N16">
            <v>44490</v>
          </cell>
          <cell r="O16">
            <v>44523</v>
          </cell>
          <cell r="P16">
            <v>44553</v>
          </cell>
          <cell r="Q16">
            <v>44586</v>
          </cell>
        </row>
        <row r="20">
          <cell r="E20">
            <v>1</v>
          </cell>
          <cell r="F20">
            <v>44264</v>
          </cell>
          <cell r="G20">
            <v>44326</v>
          </cell>
          <cell r="H20">
            <v>44385</v>
          </cell>
          <cell r="I20">
            <v>44447</v>
          </cell>
          <cell r="J20">
            <v>44509</v>
          </cell>
          <cell r="K20">
            <v>44573</v>
          </cell>
          <cell r="M20">
            <v>1</v>
          </cell>
          <cell r="N20">
            <v>44494</v>
          </cell>
          <cell r="P20">
            <v>1</v>
          </cell>
          <cell r="Q20">
            <v>44298</v>
          </cell>
          <cell r="R20">
            <v>44326</v>
          </cell>
          <cell r="S20">
            <v>44385</v>
          </cell>
          <cell r="T20">
            <v>44447</v>
          </cell>
          <cell r="U20">
            <v>44509</v>
          </cell>
          <cell r="V20">
            <v>44573</v>
          </cell>
        </row>
        <row r="21">
          <cell r="E21">
            <v>2</v>
          </cell>
          <cell r="F21">
            <v>44265</v>
          </cell>
          <cell r="G21">
            <v>44327</v>
          </cell>
          <cell r="H21">
            <v>44386</v>
          </cell>
          <cell r="I21">
            <v>44448</v>
          </cell>
          <cell r="J21">
            <v>44510</v>
          </cell>
          <cell r="K21">
            <v>44574</v>
          </cell>
          <cell r="M21">
            <v>2</v>
          </cell>
          <cell r="N21">
            <v>44494</v>
          </cell>
          <cell r="P21">
            <v>2</v>
          </cell>
          <cell r="Q21">
            <v>44299</v>
          </cell>
          <cell r="R21">
            <v>44327</v>
          </cell>
          <cell r="S21">
            <v>44386</v>
          </cell>
          <cell r="T21">
            <v>44448</v>
          </cell>
          <cell r="U21">
            <v>44510</v>
          </cell>
          <cell r="V21">
            <v>44574</v>
          </cell>
        </row>
        <row r="22">
          <cell r="E22">
            <v>3</v>
          </cell>
          <cell r="F22">
            <v>44266</v>
          </cell>
          <cell r="G22">
            <v>44328</v>
          </cell>
          <cell r="H22">
            <v>44389</v>
          </cell>
          <cell r="I22">
            <v>44449</v>
          </cell>
          <cell r="J22">
            <v>44511</v>
          </cell>
          <cell r="K22">
            <v>44575</v>
          </cell>
          <cell r="M22">
            <v>3</v>
          </cell>
          <cell r="N22">
            <v>44495</v>
          </cell>
          <cell r="P22">
            <v>3</v>
          </cell>
          <cell r="Q22">
            <v>44300</v>
          </cell>
          <cell r="R22">
            <v>44328</v>
          </cell>
          <cell r="S22">
            <v>44389</v>
          </cell>
          <cell r="T22">
            <v>44449</v>
          </cell>
          <cell r="U22">
            <v>44511</v>
          </cell>
          <cell r="V22">
            <v>44575</v>
          </cell>
        </row>
        <row r="23">
          <cell r="E23">
            <v>4</v>
          </cell>
          <cell r="F23">
            <v>44267</v>
          </cell>
          <cell r="G23">
            <v>44329</v>
          </cell>
          <cell r="H23">
            <v>44390</v>
          </cell>
          <cell r="I23">
            <v>44452</v>
          </cell>
          <cell r="J23">
            <v>44512</v>
          </cell>
          <cell r="K23">
            <v>44578</v>
          </cell>
          <cell r="M23">
            <v>4</v>
          </cell>
          <cell r="N23">
            <v>44495</v>
          </cell>
          <cell r="P23">
            <v>4</v>
          </cell>
          <cell r="Q23">
            <v>44301</v>
          </cell>
          <cell r="R23">
            <v>44329</v>
          </cell>
          <cell r="S23">
            <v>44390</v>
          </cell>
          <cell r="T23">
            <v>44452</v>
          </cell>
          <cell r="U23">
            <v>44512</v>
          </cell>
          <cell r="V23">
            <v>44578</v>
          </cell>
        </row>
        <row r="24">
          <cell r="E24">
            <v>5</v>
          </cell>
          <cell r="F24">
            <v>44270</v>
          </cell>
          <cell r="G24">
            <v>44330</v>
          </cell>
          <cell r="H24">
            <v>44391</v>
          </cell>
          <cell r="I24">
            <v>44453</v>
          </cell>
          <cell r="J24">
            <v>44516</v>
          </cell>
          <cell r="K24">
            <v>44579</v>
          </cell>
          <cell r="M24">
            <v>5</v>
          </cell>
          <cell r="N24">
            <v>44496</v>
          </cell>
          <cell r="P24">
            <v>5</v>
          </cell>
          <cell r="Q24">
            <v>44302</v>
          </cell>
          <cell r="R24">
            <v>44330</v>
          </cell>
          <cell r="S24">
            <v>44391</v>
          </cell>
          <cell r="T24">
            <v>44453</v>
          </cell>
          <cell r="U24">
            <v>44516</v>
          </cell>
          <cell r="V24">
            <v>44579</v>
          </cell>
        </row>
        <row r="25">
          <cell r="E25">
            <v>6</v>
          </cell>
          <cell r="F25">
            <v>44271</v>
          </cell>
          <cell r="G25">
            <v>44334</v>
          </cell>
          <cell r="H25">
            <v>44392</v>
          </cell>
          <cell r="I25">
            <v>44454</v>
          </cell>
          <cell r="J25">
            <v>44517</v>
          </cell>
          <cell r="K25">
            <v>44580</v>
          </cell>
          <cell r="M25">
            <v>6</v>
          </cell>
          <cell r="N25">
            <v>44496</v>
          </cell>
          <cell r="P25">
            <v>6</v>
          </cell>
          <cell r="Q25">
            <v>44305</v>
          </cell>
          <cell r="R25">
            <v>44334</v>
          </cell>
          <cell r="S25">
            <v>44392</v>
          </cell>
          <cell r="T25">
            <v>44454</v>
          </cell>
          <cell r="U25">
            <v>44517</v>
          </cell>
          <cell r="V25">
            <v>44580</v>
          </cell>
        </row>
        <row r="26">
          <cell r="E26">
            <v>7</v>
          </cell>
          <cell r="F26">
            <v>44272</v>
          </cell>
          <cell r="G26">
            <v>44335</v>
          </cell>
          <cell r="H26">
            <v>44393</v>
          </cell>
          <cell r="I26">
            <v>44455</v>
          </cell>
          <cell r="J26">
            <v>44518</v>
          </cell>
          <cell r="K26">
            <v>44581</v>
          </cell>
          <cell r="M26">
            <v>7</v>
          </cell>
          <cell r="N26">
            <v>44497</v>
          </cell>
          <cell r="P26">
            <v>7</v>
          </cell>
          <cell r="Q26">
            <v>44306</v>
          </cell>
          <cell r="R26">
            <v>44335</v>
          </cell>
          <cell r="S26">
            <v>44393</v>
          </cell>
          <cell r="T26">
            <v>44455</v>
          </cell>
          <cell r="U26">
            <v>44518</v>
          </cell>
          <cell r="V26">
            <v>44581</v>
          </cell>
        </row>
        <row r="27">
          <cell r="E27">
            <v>8</v>
          </cell>
          <cell r="F27">
            <v>44273</v>
          </cell>
          <cell r="G27">
            <v>44336</v>
          </cell>
          <cell r="H27">
            <v>44396</v>
          </cell>
          <cell r="I27">
            <v>44456</v>
          </cell>
          <cell r="J27">
            <v>44519</v>
          </cell>
          <cell r="K27">
            <v>44582</v>
          </cell>
          <cell r="M27">
            <v>8</v>
          </cell>
          <cell r="N27">
            <v>44497</v>
          </cell>
          <cell r="P27">
            <v>8</v>
          </cell>
          <cell r="Q27">
            <v>44307</v>
          </cell>
          <cell r="R27">
            <v>44336</v>
          </cell>
          <cell r="S27">
            <v>44396</v>
          </cell>
          <cell r="T27">
            <v>44456</v>
          </cell>
          <cell r="U27">
            <v>44519</v>
          </cell>
          <cell r="V27">
            <v>44582</v>
          </cell>
        </row>
        <row r="28">
          <cell r="E28">
            <v>9</v>
          </cell>
          <cell r="F28">
            <v>44274</v>
          </cell>
          <cell r="G28">
            <v>44337</v>
          </cell>
          <cell r="H28">
            <v>44398</v>
          </cell>
          <cell r="I28">
            <v>44459</v>
          </cell>
          <cell r="J28">
            <v>44522</v>
          </cell>
          <cell r="K28">
            <v>44585</v>
          </cell>
          <cell r="M28">
            <v>9</v>
          </cell>
          <cell r="N28">
            <v>44498</v>
          </cell>
          <cell r="P28">
            <v>9</v>
          </cell>
          <cell r="Q28">
            <v>44308</v>
          </cell>
          <cell r="R28">
            <v>44337</v>
          </cell>
          <cell r="S28">
            <v>44398</v>
          </cell>
          <cell r="T28">
            <v>44459</v>
          </cell>
          <cell r="U28">
            <v>44522</v>
          </cell>
          <cell r="V28">
            <v>44585</v>
          </cell>
        </row>
        <row r="29">
          <cell r="E29">
            <v>0</v>
          </cell>
          <cell r="F29">
            <v>44278</v>
          </cell>
          <cell r="G29">
            <v>44340</v>
          </cell>
          <cell r="H29">
            <v>44399</v>
          </cell>
          <cell r="I29">
            <v>44460</v>
          </cell>
          <cell r="J29">
            <v>44523</v>
          </cell>
          <cell r="K29">
            <v>44586</v>
          </cell>
          <cell r="M29">
            <v>0</v>
          </cell>
          <cell r="N29">
            <v>44498</v>
          </cell>
          <cell r="P29">
            <v>0</v>
          </cell>
          <cell r="Q29">
            <v>44309</v>
          </cell>
          <cell r="R29">
            <v>44340</v>
          </cell>
          <cell r="S29">
            <v>44399</v>
          </cell>
          <cell r="T29">
            <v>44460</v>
          </cell>
          <cell r="U29">
            <v>44523</v>
          </cell>
          <cell r="V29">
            <v>44586</v>
          </cell>
        </row>
        <row r="33">
          <cell r="E33">
            <v>1</v>
          </cell>
          <cell r="F33">
            <v>44236</v>
          </cell>
          <cell r="I33">
            <v>1</v>
          </cell>
          <cell r="J33">
            <v>44298</v>
          </cell>
          <cell r="M33">
            <v>1</v>
          </cell>
          <cell r="N33">
            <v>44356</v>
          </cell>
        </row>
        <row r="34">
          <cell r="E34">
            <v>2</v>
          </cell>
          <cell r="F34">
            <v>44237</v>
          </cell>
          <cell r="I34">
            <v>2</v>
          </cell>
          <cell r="J34">
            <v>44299</v>
          </cell>
          <cell r="M34">
            <v>2</v>
          </cell>
          <cell r="N34">
            <v>44357</v>
          </cell>
        </row>
        <row r="35">
          <cell r="E35">
            <v>3</v>
          </cell>
          <cell r="F35">
            <v>44238</v>
          </cell>
          <cell r="I35">
            <v>3</v>
          </cell>
          <cell r="J35">
            <v>44300</v>
          </cell>
          <cell r="M35">
            <v>3</v>
          </cell>
          <cell r="N35">
            <v>44358</v>
          </cell>
        </row>
        <row r="36">
          <cell r="E36">
            <v>4</v>
          </cell>
          <cell r="F36">
            <v>44239</v>
          </cell>
          <cell r="I36">
            <v>4</v>
          </cell>
          <cell r="J36">
            <v>44301</v>
          </cell>
          <cell r="M36">
            <v>4</v>
          </cell>
          <cell r="N36">
            <v>44362</v>
          </cell>
        </row>
        <row r="37">
          <cell r="E37">
            <v>5</v>
          </cell>
          <cell r="F37">
            <v>44242</v>
          </cell>
          <cell r="I37">
            <v>5</v>
          </cell>
          <cell r="J37">
            <v>44302</v>
          </cell>
          <cell r="M37">
            <v>5</v>
          </cell>
          <cell r="N37">
            <v>44363</v>
          </cell>
        </row>
        <row r="38">
          <cell r="E38">
            <v>6</v>
          </cell>
          <cell r="F38">
            <v>44243</v>
          </cell>
          <cell r="I38">
            <v>6</v>
          </cell>
          <cell r="J38">
            <v>44305</v>
          </cell>
          <cell r="M38">
            <v>6</v>
          </cell>
          <cell r="N38">
            <v>44364</v>
          </cell>
        </row>
        <row r="39">
          <cell r="E39">
            <v>7</v>
          </cell>
          <cell r="F39">
            <v>44244</v>
          </cell>
          <cell r="I39">
            <v>7</v>
          </cell>
          <cell r="J39">
            <v>44306</v>
          </cell>
          <cell r="M39">
            <v>7</v>
          </cell>
          <cell r="N39">
            <v>44365</v>
          </cell>
        </row>
        <row r="40">
          <cell r="E40">
            <v>8</v>
          </cell>
          <cell r="F40">
            <v>44245</v>
          </cell>
          <cell r="I40">
            <v>8</v>
          </cell>
          <cell r="J40">
            <v>44307</v>
          </cell>
          <cell r="M40">
            <v>8</v>
          </cell>
          <cell r="N40">
            <v>44368</v>
          </cell>
        </row>
        <row r="41">
          <cell r="E41">
            <v>9</v>
          </cell>
          <cell r="F41">
            <v>44246</v>
          </cell>
          <cell r="I41">
            <v>9</v>
          </cell>
          <cell r="J41">
            <v>44308</v>
          </cell>
          <cell r="M41">
            <v>9</v>
          </cell>
          <cell r="N41">
            <v>44369</v>
          </cell>
        </row>
        <row r="42">
          <cell r="E42">
            <v>0</v>
          </cell>
          <cell r="F42">
            <v>44249</v>
          </cell>
          <cell r="I42">
            <v>0</v>
          </cell>
          <cell r="J42">
            <v>44309</v>
          </cell>
          <cell r="M42">
            <v>0</v>
          </cell>
          <cell r="N42">
            <v>44370</v>
          </cell>
        </row>
        <row r="46">
          <cell r="E46">
            <v>1</v>
          </cell>
          <cell r="F46">
            <v>44446</v>
          </cell>
          <cell r="I46">
            <v>1</v>
          </cell>
          <cell r="J46">
            <v>44540</v>
          </cell>
          <cell r="M46">
            <v>1</v>
          </cell>
          <cell r="N46">
            <v>44249</v>
          </cell>
        </row>
        <row r="47">
          <cell r="E47">
            <v>2</v>
          </cell>
          <cell r="F47">
            <v>44447</v>
          </cell>
          <cell r="I47">
            <v>2</v>
          </cell>
          <cell r="J47">
            <v>44543</v>
          </cell>
          <cell r="M47">
            <v>2</v>
          </cell>
          <cell r="N47">
            <v>44249</v>
          </cell>
        </row>
        <row r="48">
          <cell r="E48">
            <v>3</v>
          </cell>
          <cell r="F48">
            <v>44448</v>
          </cell>
          <cell r="I48">
            <v>3</v>
          </cell>
          <cell r="J48">
            <v>44544</v>
          </cell>
          <cell r="M48">
            <v>3</v>
          </cell>
          <cell r="N48">
            <v>44250</v>
          </cell>
        </row>
        <row r="49">
          <cell r="E49">
            <v>4</v>
          </cell>
          <cell r="F49">
            <v>44449</v>
          </cell>
          <cell r="I49">
            <v>4</v>
          </cell>
          <cell r="J49">
            <v>44545</v>
          </cell>
          <cell r="M49">
            <v>4</v>
          </cell>
          <cell r="N49">
            <v>44250</v>
          </cell>
        </row>
        <row r="50">
          <cell r="E50">
            <v>5</v>
          </cell>
          <cell r="F50">
            <v>44452</v>
          </cell>
          <cell r="I50">
            <v>5</v>
          </cell>
          <cell r="J50">
            <v>44546</v>
          </cell>
          <cell r="M50">
            <v>5</v>
          </cell>
          <cell r="N50">
            <v>44251</v>
          </cell>
        </row>
        <row r="51">
          <cell r="E51">
            <v>6</v>
          </cell>
          <cell r="F51">
            <v>44453</v>
          </cell>
          <cell r="I51">
            <v>6</v>
          </cell>
          <cell r="J51">
            <v>44547</v>
          </cell>
          <cell r="M51">
            <v>6</v>
          </cell>
          <cell r="N51">
            <v>44251</v>
          </cell>
        </row>
        <row r="52">
          <cell r="E52">
            <v>7</v>
          </cell>
          <cell r="F52">
            <v>44454</v>
          </cell>
          <cell r="I52">
            <v>7</v>
          </cell>
          <cell r="J52">
            <v>44550</v>
          </cell>
          <cell r="M52">
            <v>7</v>
          </cell>
          <cell r="N52">
            <v>44252</v>
          </cell>
        </row>
        <row r="53">
          <cell r="E53">
            <v>8</v>
          </cell>
          <cell r="F53">
            <v>44455</v>
          </cell>
          <cell r="I53">
            <v>8</v>
          </cell>
          <cell r="J53">
            <v>44551</v>
          </cell>
          <cell r="M53">
            <v>8</v>
          </cell>
          <cell r="N53">
            <v>44252</v>
          </cell>
        </row>
        <row r="54">
          <cell r="E54">
            <v>9</v>
          </cell>
          <cell r="F54">
            <v>44456</v>
          </cell>
          <cell r="I54">
            <v>9</v>
          </cell>
          <cell r="J54">
            <v>44552</v>
          </cell>
          <cell r="M54">
            <v>9</v>
          </cell>
          <cell r="N54">
            <v>44253</v>
          </cell>
        </row>
        <row r="55">
          <cell r="E55">
            <v>0</v>
          </cell>
          <cell r="F55">
            <v>44459</v>
          </cell>
          <cell r="I55">
            <v>0</v>
          </cell>
          <cell r="J55">
            <v>44553</v>
          </cell>
          <cell r="M55">
            <v>0</v>
          </cell>
          <cell r="N55">
            <v>44253</v>
          </cell>
        </row>
        <row r="59">
          <cell r="E59" t="str">
            <v>01</v>
          </cell>
          <cell r="F59">
            <v>44298</v>
          </cell>
          <cell r="J59">
            <v>1</v>
          </cell>
          <cell r="K59">
            <v>44198</v>
          </cell>
          <cell r="L59">
            <v>44204</v>
          </cell>
          <cell r="M59">
            <v>44209</v>
          </cell>
        </row>
        <row r="60">
          <cell r="E60" t="str">
            <v>02</v>
          </cell>
          <cell r="F60">
            <v>44298</v>
          </cell>
          <cell r="J60">
            <v>2</v>
          </cell>
          <cell r="K60">
            <v>44205</v>
          </cell>
          <cell r="L60">
            <v>44211</v>
          </cell>
          <cell r="M60">
            <v>44215</v>
          </cell>
        </row>
        <row r="61">
          <cell r="E61" t="str">
            <v>03</v>
          </cell>
          <cell r="F61">
            <v>44298</v>
          </cell>
          <cell r="J61">
            <v>3</v>
          </cell>
          <cell r="K61">
            <v>44212</v>
          </cell>
          <cell r="L61">
            <v>44218</v>
          </cell>
          <cell r="M61">
            <v>44222</v>
          </cell>
        </row>
        <row r="62">
          <cell r="E62" t="str">
            <v>04</v>
          </cell>
          <cell r="F62">
            <v>44298</v>
          </cell>
          <cell r="J62">
            <v>4</v>
          </cell>
          <cell r="K62">
            <v>44219</v>
          </cell>
          <cell r="L62">
            <v>44225</v>
          </cell>
          <cell r="M62">
            <v>44229</v>
          </cell>
        </row>
        <row r="63">
          <cell r="E63" t="str">
            <v>05</v>
          </cell>
          <cell r="F63">
            <v>44298</v>
          </cell>
          <cell r="J63">
            <v>5</v>
          </cell>
          <cell r="K63">
            <v>44226</v>
          </cell>
          <cell r="L63">
            <v>44232</v>
          </cell>
          <cell r="M63">
            <v>44236</v>
          </cell>
        </row>
        <row r="64">
          <cell r="E64" t="str">
            <v>06</v>
          </cell>
          <cell r="F64">
            <v>44299</v>
          </cell>
          <cell r="J64">
            <v>6</v>
          </cell>
          <cell r="K64">
            <v>44233</v>
          </cell>
          <cell r="L64">
            <v>44239</v>
          </cell>
          <cell r="M64">
            <v>44243</v>
          </cell>
        </row>
        <row r="65">
          <cell r="E65" t="str">
            <v>07</v>
          </cell>
          <cell r="F65">
            <v>44299</v>
          </cell>
          <cell r="J65">
            <v>7</v>
          </cell>
          <cell r="K65">
            <v>44240</v>
          </cell>
          <cell r="L65">
            <v>44246</v>
          </cell>
          <cell r="M65">
            <v>44250</v>
          </cell>
        </row>
        <row r="66">
          <cell r="E66" t="str">
            <v>08</v>
          </cell>
          <cell r="F66">
            <v>44299</v>
          </cell>
          <cell r="J66">
            <v>8</v>
          </cell>
          <cell r="K66">
            <v>44247</v>
          </cell>
          <cell r="L66">
            <v>44253</v>
          </cell>
          <cell r="M66">
            <v>44257</v>
          </cell>
        </row>
        <row r="67">
          <cell r="E67" t="str">
            <v>09</v>
          </cell>
          <cell r="F67">
            <v>44299</v>
          </cell>
          <cell r="J67">
            <v>9</v>
          </cell>
          <cell r="K67">
            <v>44254</v>
          </cell>
          <cell r="L67">
            <v>44260</v>
          </cell>
          <cell r="M67">
            <v>44264</v>
          </cell>
        </row>
        <row r="68">
          <cell r="E68" t="str">
            <v>10</v>
          </cell>
          <cell r="F68">
            <v>44299</v>
          </cell>
          <cell r="J68">
            <v>10</v>
          </cell>
          <cell r="K68">
            <v>44261</v>
          </cell>
          <cell r="L68">
            <v>44267</v>
          </cell>
          <cell r="M68">
            <v>44271</v>
          </cell>
        </row>
        <row r="69">
          <cell r="E69" t="str">
            <v>11</v>
          </cell>
          <cell r="F69">
            <v>44300</v>
          </cell>
          <cell r="J69">
            <v>11</v>
          </cell>
          <cell r="K69">
            <v>44268</v>
          </cell>
          <cell r="L69">
            <v>44274</v>
          </cell>
          <cell r="M69">
            <v>44279</v>
          </cell>
        </row>
        <row r="70">
          <cell r="E70" t="str">
            <v>12</v>
          </cell>
          <cell r="F70">
            <v>44300</v>
          </cell>
          <cell r="J70">
            <v>12</v>
          </cell>
          <cell r="K70">
            <v>44275</v>
          </cell>
          <cell r="L70">
            <v>44281</v>
          </cell>
          <cell r="M70">
            <v>44285</v>
          </cell>
        </row>
        <row r="71">
          <cell r="E71" t="str">
            <v>13</v>
          </cell>
          <cell r="F71">
            <v>44300</v>
          </cell>
          <cell r="J71">
            <v>13</v>
          </cell>
          <cell r="K71">
            <v>44282</v>
          </cell>
          <cell r="L71">
            <v>44288</v>
          </cell>
          <cell r="M71">
            <v>44292</v>
          </cell>
        </row>
        <row r="72">
          <cell r="E72" t="str">
            <v>14</v>
          </cell>
          <cell r="F72">
            <v>44300</v>
          </cell>
          <cell r="J72">
            <v>14</v>
          </cell>
          <cell r="K72">
            <v>44289</v>
          </cell>
          <cell r="L72">
            <v>44295</v>
          </cell>
          <cell r="M72">
            <v>44299</v>
          </cell>
        </row>
        <row r="73">
          <cell r="E73" t="str">
            <v>15</v>
          </cell>
          <cell r="F73">
            <v>44300</v>
          </cell>
          <cell r="J73">
            <v>15</v>
          </cell>
          <cell r="K73">
            <v>44296</v>
          </cell>
          <cell r="L73">
            <v>44302</v>
          </cell>
          <cell r="M73">
            <v>44306</v>
          </cell>
        </row>
        <row r="74">
          <cell r="E74" t="str">
            <v>16</v>
          </cell>
          <cell r="F74">
            <v>44301</v>
          </cell>
          <cell r="J74">
            <v>16</v>
          </cell>
          <cell r="K74">
            <v>44303</v>
          </cell>
          <cell r="L74">
            <v>44309</v>
          </cell>
          <cell r="M74">
            <v>44313</v>
          </cell>
        </row>
        <row r="75">
          <cell r="E75" t="str">
            <v>17</v>
          </cell>
          <cell r="F75">
            <v>44301</v>
          </cell>
          <cell r="J75">
            <v>17</v>
          </cell>
          <cell r="K75">
            <v>44310</v>
          </cell>
          <cell r="L75">
            <v>44316</v>
          </cell>
          <cell r="M75">
            <v>44320</v>
          </cell>
        </row>
        <row r="76">
          <cell r="E76" t="str">
            <v>18</v>
          </cell>
          <cell r="F76">
            <v>44301</v>
          </cell>
          <cell r="J76">
            <v>18</v>
          </cell>
          <cell r="K76">
            <v>44317</v>
          </cell>
          <cell r="L76">
            <v>44323</v>
          </cell>
          <cell r="M76">
            <v>44327</v>
          </cell>
        </row>
        <row r="77">
          <cell r="E77" t="str">
            <v>19</v>
          </cell>
          <cell r="F77">
            <v>44301</v>
          </cell>
          <cell r="J77">
            <v>19</v>
          </cell>
          <cell r="K77">
            <v>44324</v>
          </cell>
          <cell r="L77">
            <v>44330</v>
          </cell>
          <cell r="M77">
            <v>44335</v>
          </cell>
        </row>
        <row r="78">
          <cell r="E78" t="str">
            <v>20</v>
          </cell>
          <cell r="F78">
            <v>44301</v>
          </cell>
          <cell r="J78">
            <v>20</v>
          </cell>
          <cell r="K78">
            <v>44331</v>
          </cell>
          <cell r="L78">
            <v>44337</v>
          </cell>
          <cell r="M78">
            <v>44341</v>
          </cell>
        </row>
        <row r="79">
          <cell r="E79" t="str">
            <v>21</v>
          </cell>
          <cell r="F79">
            <v>44302</v>
          </cell>
          <cell r="J79">
            <v>21</v>
          </cell>
          <cell r="K79">
            <v>44338</v>
          </cell>
          <cell r="L79">
            <v>44344</v>
          </cell>
          <cell r="M79">
            <v>44348</v>
          </cell>
        </row>
        <row r="80">
          <cell r="E80" t="str">
            <v>22</v>
          </cell>
          <cell r="F80">
            <v>44302</v>
          </cell>
          <cell r="J80">
            <v>22</v>
          </cell>
          <cell r="K80">
            <v>44345</v>
          </cell>
          <cell r="L80">
            <v>44351</v>
          </cell>
          <cell r="M80">
            <v>44356</v>
          </cell>
        </row>
        <row r="81">
          <cell r="E81" t="str">
            <v>23</v>
          </cell>
          <cell r="F81">
            <v>44302</v>
          </cell>
          <cell r="J81">
            <v>23</v>
          </cell>
          <cell r="K81">
            <v>44352</v>
          </cell>
          <cell r="L81">
            <v>44358</v>
          </cell>
          <cell r="M81">
            <v>44363</v>
          </cell>
        </row>
        <row r="82">
          <cell r="E82" t="str">
            <v>24</v>
          </cell>
          <cell r="F82">
            <v>44302</v>
          </cell>
          <cell r="J82">
            <v>24</v>
          </cell>
          <cell r="K82">
            <v>44359</v>
          </cell>
          <cell r="L82">
            <v>44365</v>
          </cell>
          <cell r="M82">
            <v>44369</v>
          </cell>
        </row>
        <row r="83">
          <cell r="E83" t="str">
            <v>25</v>
          </cell>
          <cell r="F83">
            <v>44302</v>
          </cell>
          <cell r="J83">
            <v>25</v>
          </cell>
          <cell r="K83">
            <v>44366</v>
          </cell>
          <cell r="L83">
            <v>44372</v>
          </cell>
          <cell r="M83">
            <v>44376</v>
          </cell>
        </row>
        <row r="84">
          <cell r="E84" t="str">
            <v>26</v>
          </cell>
          <cell r="F84">
            <v>44305</v>
          </cell>
          <cell r="J84">
            <v>26</v>
          </cell>
          <cell r="K84">
            <v>44373</v>
          </cell>
          <cell r="L84">
            <v>44379</v>
          </cell>
          <cell r="M84">
            <v>44384</v>
          </cell>
        </row>
        <row r="85">
          <cell r="E85" t="str">
            <v>27</v>
          </cell>
          <cell r="F85">
            <v>44305</v>
          </cell>
          <cell r="J85">
            <v>27</v>
          </cell>
          <cell r="K85">
            <v>44380</v>
          </cell>
          <cell r="L85">
            <v>44386</v>
          </cell>
          <cell r="M85">
            <v>44390</v>
          </cell>
        </row>
        <row r="86">
          <cell r="E86" t="str">
            <v>28</v>
          </cell>
          <cell r="F86">
            <v>44305</v>
          </cell>
          <cell r="J86">
            <v>28</v>
          </cell>
          <cell r="K86">
            <v>44387</v>
          </cell>
          <cell r="L86">
            <v>44393</v>
          </cell>
          <cell r="M86">
            <v>44399</v>
          </cell>
        </row>
        <row r="87">
          <cell r="E87" t="str">
            <v>29</v>
          </cell>
          <cell r="F87">
            <v>44305</v>
          </cell>
          <cell r="J87">
            <v>29</v>
          </cell>
          <cell r="K87">
            <v>44394</v>
          </cell>
          <cell r="L87">
            <v>44400</v>
          </cell>
          <cell r="M87">
            <v>44404</v>
          </cell>
        </row>
        <row r="88">
          <cell r="E88" t="str">
            <v>30</v>
          </cell>
          <cell r="F88">
            <v>44305</v>
          </cell>
          <cell r="J88">
            <v>30</v>
          </cell>
          <cell r="K88">
            <v>44401</v>
          </cell>
          <cell r="L88">
            <v>44407</v>
          </cell>
          <cell r="M88">
            <v>44411</v>
          </cell>
        </row>
        <row r="89">
          <cell r="E89" t="str">
            <v>31</v>
          </cell>
          <cell r="F89">
            <v>44306</v>
          </cell>
          <cell r="J89">
            <v>31</v>
          </cell>
          <cell r="K89">
            <v>44408</v>
          </cell>
          <cell r="L89">
            <v>44414</v>
          </cell>
          <cell r="M89">
            <v>44418</v>
          </cell>
        </row>
        <row r="90">
          <cell r="E90" t="str">
            <v>32</v>
          </cell>
          <cell r="F90">
            <v>44306</v>
          </cell>
          <cell r="J90">
            <v>32</v>
          </cell>
          <cell r="K90">
            <v>44415</v>
          </cell>
          <cell r="L90">
            <v>44421</v>
          </cell>
          <cell r="M90">
            <v>44426</v>
          </cell>
        </row>
        <row r="91">
          <cell r="E91" t="str">
            <v>33</v>
          </cell>
          <cell r="F91">
            <v>44306</v>
          </cell>
          <cell r="J91">
            <v>33</v>
          </cell>
          <cell r="K91">
            <v>44422</v>
          </cell>
          <cell r="L91">
            <v>44428</v>
          </cell>
          <cell r="M91">
            <v>44432</v>
          </cell>
        </row>
        <row r="92">
          <cell r="E92" t="str">
            <v>34</v>
          </cell>
          <cell r="F92">
            <v>44306</v>
          </cell>
          <cell r="J92">
            <v>34</v>
          </cell>
          <cell r="K92">
            <v>44429</v>
          </cell>
          <cell r="L92">
            <v>44435</v>
          </cell>
          <cell r="M92">
            <v>44439</v>
          </cell>
        </row>
        <row r="93">
          <cell r="E93" t="str">
            <v>35</v>
          </cell>
          <cell r="F93">
            <v>44306</v>
          </cell>
          <cell r="J93">
            <v>35</v>
          </cell>
          <cell r="K93">
            <v>44436</v>
          </cell>
          <cell r="L93">
            <v>44442</v>
          </cell>
          <cell r="M93">
            <v>44446</v>
          </cell>
        </row>
        <row r="94">
          <cell r="E94" t="str">
            <v>36</v>
          </cell>
          <cell r="F94">
            <v>44307</v>
          </cell>
          <cell r="J94">
            <v>36</v>
          </cell>
          <cell r="K94">
            <v>44443</v>
          </cell>
          <cell r="L94">
            <v>44449</v>
          </cell>
          <cell r="M94">
            <v>44453</v>
          </cell>
        </row>
        <row r="95">
          <cell r="E95" t="str">
            <v>37</v>
          </cell>
          <cell r="F95">
            <v>44307</v>
          </cell>
          <cell r="J95">
            <v>37</v>
          </cell>
          <cell r="K95">
            <v>44450</v>
          </cell>
          <cell r="L95">
            <v>44456</v>
          </cell>
          <cell r="M95">
            <v>44460</v>
          </cell>
        </row>
        <row r="96">
          <cell r="E96" t="str">
            <v>38</v>
          </cell>
          <cell r="F96">
            <v>44307</v>
          </cell>
          <cell r="J96">
            <v>38</v>
          </cell>
          <cell r="K96">
            <v>44457</v>
          </cell>
          <cell r="L96">
            <v>44463</v>
          </cell>
          <cell r="M96">
            <v>44467</v>
          </cell>
        </row>
        <row r="97">
          <cell r="E97" t="str">
            <v>39</v>
          </cell>
          <cell r="F97">
            <v>44307</v>
          </cell>
          <cell r="J97">
            <v>39</v>
          </cell>
          <cell r="K97">
            <v>44464</v>
          </cell>
          <cell r="L97">
            <v>44470</v>
          </cell>
          <cell r="M97">
            <v>44474</v>
          </cell>
        </row>
        <row r="98">
          <cell r="E98" t="str">
            <v>40</v>
          </cell>
          <cell r="F98">
            <v>44307</v>
          </cell>
          <cell r="J98">
            <v>40</v>
          </cell>
          <cell r="K98">
            <v>44471</v>
          </cell>
          <cell r="L98">
            <v>44477</v>
          </cell>
          <cell r="M98">
            <v>44481</v>
          </cell>
        </row>
        <row r="99">
          <cell r="E99" t="str">
            <v>41</v>
          </cell>
          <cell r="F99">
            <v>44308</v>
          </cell>
          <cell r="J99">
            <v>41</v>
          </cell>
          <cell r="K99">
            <v>44478</v>
          </cell>
          <cell r="L99">
            <v>44484</v>
          </cell>
          <cell r="M99">
            <v>44488</v>
          </cell>
        </row>
        <row r="100">
          <cell r="E100" t="str">
            <v>42</v>
          </cell>
          <cell r="F100">
            <v>44308</v>
          </cell>
          <cell r="J100">
            <v>42</v>
          </cell>
          <cell r="K100">
            <v>44485</v>
          </cell>
          <cell r="L100">
            <v>44491</v>
          </cell>
          <cell r="M100">
            <v>44495</v>
          </cell>
        </row>
        <row r="101">
          <cell r="E101" t="str">
            <v>43</v>
          </cell>
          <cell r="F101">
            <v>44308</v>
          </cell>
          <cell r="J101">
            <v>43</v>
          </cell>
          <cell r="K101">
            <v>44492</v>
          </cell>
          <cell r="L101">
            <v>44498</v>
          </cell>
          <cell r="M101">
            <v>44503</v>
          </cell>
        </row>
        <row r="102">
          <cell r="E102" t="str">
            <v>44</v>
          </cell>
          <cell r="F102">
            <v>44308</v>
          </cell>
          <cell r="J102">
            <v>44</v>
          </cell>
          <cell r="K102">
            <v>44499</v>
          </cell>
          <cell r="L102">
            <v>44505</v>
          </cell>
          <cell r="M102">
            <v>44509</v>
          </cell>
        </row>
        <row r="103">
          <cell r="E103" t="str">
            <v>45</v>
          </cell>
          <cell r="F103">
            <v>44308</v>
          </cell>
          <cell r="J103">
            <v>45</v>
          </cell>
          <cell r="K103">
            <v>44506</v>
          </cell>
          <cell r="L103">
            <v>44512</v>
          </cell>
          <cell r="M103">
            <v>44517</v>
          </cell>
        </row>
        <row r="104">
          <cell r="E104" t="str">
            <v>46</v>
          </cell>
          <cell r="F104">
            <v>44309</v>
          </cell>
          <cell r="J104">
            <v>46</v>
          </cell>
          <cell r="K104">
            <v>44513</v>
          </cell>
          <cell r="L104">
            <v>44519</v>
          </cell>
          <cell r="M104">
            <v>44523</v>
          </cell>
        </row>
        <row r="105">
          <cell r="E105" t="str">
            <v>47</v>
          </cell>
          <cell r="F105">
            <v>44309</v>
          </cell>
          <cell r="J105">
            <v>47</v>
          </cell>
          <cell r="K105">
            <v>44520</v>
          </cell>
          <cell r="L105">
            <v>44526</v>
          </cell>
          <cell r="M105">
            <v>44530</v>
          </cell>
        </row>
        <row r="106">
          <cell r="E106" t="str">
            <v>48</v>
          </cell>
          <cell r="F106">
            <v>44309</v>
          </cell>
          <cell r="J106">
            <v>48</v>
          </cell>
          <cell r="K106">
            <v>44527</v>
          </cell>
          <cell r="L106">
            <v>44533</v>
          </cell>
          <cell r="M106">
            <v>44537</v>
          </cell>
        </row>
        <row r="107">
          <cell r="E107" t="str">
            <v>49</v>
          </cell>
          <cell r="F107">
            <v>44309</v>
          </cell>
          <cell r="J107">
            <v>49</v>
          </cell>
          <cell r="K107">
            <v>44534</v>
          </cell>
          <cell r="L107">
            <v>44540</v>
          </cell>
          <cell r="M107">
            <v>44544</v>
          </cell>
        </row>
        <row r="108">
          <cell r="E108" t="str">
            <v>50</v>
          </cell>
          <cell r="F108">
            <v>44309</v>
          </cell>
          <cell r="J108">
            <v>50</v>
          </cell>
          <cell r="K108">
            <v>44541</v>
          </cell>
          <cell r="L108">
            <v>44547</v>
          </cell>
          <cell r="M108">
            <v>44551</v>
          </cell>
        </row>
        <row r="109">
          <cell r="E109" t="str">
            <v>51</v>
          </cell>
          <cell r="F109">
            <v>44312</v>
          </cell>
          <cell r="J109">
            <v>51</v>
          </cell>
          <cell r="K109">
            <v>44548</v>
          </cell>
          <cell r="L109">
            <v>44554</v>
          </cell>
          <cell r="M109">
            <v>44558</v>
          </cell>
        </row>
        <row r="110">
          <cell r="E110" t="str">
            <v>52</v>
          </cell>
          <cell r="F110">
            <v>44312</v>
          </cell>
          <cell r="J110">
            <v>52</v>
          </cell>
          <cell r="K110">
            <v>44555</v>
          </cell>
          <cell r="L110">
            <v>44561</v>
          </cell>
          <cell r="M110">
            <v>44565</v>
          </cell>
        </row>
        <row r="111">
          <cell r="E111" t="str">
            <v>53</v>
          </cell>
          <cell r="F111">
            <v>44312</v>
          </cell>
        </row>
        <row r="112">
          <cell r="E112" t="str">
            <v>54</v>
          </cell>
          <cell r="F112">
            <v>44312</v>
          </cell>
        </row>
        <row r="113">
          <cell r="E113" t="str">
            <v>55</v>
          </cell>
          <cell r="F113">
            <v>44312</v>
          </cell>
        </row>
        <row r="114">
          <cell r="E114" t="str">
            <v>56</v>
          </cell>
          <cell r="F114">
            <v>44313</v>
          </cell>
        </row>
        <row r="115">
          <cell r="E115" t="str">
            <v>57</v>
          </cell>
          <cell r="F115">
            <v>44313</v>
          </cell>
        </row>
        <row r="116">
          <cell r="E116" t="str">
            <v>58</v>
          </cell>
          <cell r="F116">
            <v>44313</v>
          </cell>
        </row>
        <row r="117">
          <cell r="E117" t="str">
            <v>59</v>
          </cell>
          <cell r="F117">
            <v>44313</v>
          </cell>
        </row>
        <row r="118">
          <cell r="E118" t="str">
            <v>60</v>
          </cell>
          <cell r="F118">
            <v>44313</v>
          </cell>
        </row>
        <row r="119">
          <cell r="E119" t="str">
            <v>61</v>
          </cell>
          <cell r="F119">
            <v>44314</v>
          </cell>
        </row>
        <row r="120">
          <cell r="E120" t="str">
            <v>62</v>
          </cell>
          <cell r="F120">
            <v>44314</v>
          </cell>
        </row>
        <row r="121">
          <cell r="E121" t="str">
            <v>63</v>
          </cell>
          <cell r="F121">
            <v>44314</v>
          </cell>
        </row>
        <row r="122">
          <cell r="E122" t="str">
            <v>64</v>
          </cell>
          <cell r="F122">
            <v>44314</v>
          </cell>
        </row>
        <row r="123">
          <cell r="E123" t="str">
            <v>65</v>
          </cell>
          <cell r="F123">
            <v>44314</v>
          </cell>
        </row>
        <row r="124">
          <cell r="E124" t="str">
            <v>66</v>
          </cell>
          <cell r="F124">
            <v>44315</v>
          </cell>
        </row>
        <row r="125">
          <cell r="E125" t="str">
            <v>67</v>
          </cell>
          <cell r="F125">
            <v>44315</v>
          </cell>
        </row>
        <row r="126">
          <cell r="E126" t="str">
            <v>68</v>
          </cell>
          <cell r="F126">
            <v>44315</v>
          </cell>
        </row>
        <row r="127">
          <cell r="E127" t="str">
            <v>69</v>
          </cell>
          <cell r="F127">
            <v>44315</v>
          </cell>
        </row>
        <row r="128">
          <cell r="E128" t="str">
            <v>70</v>
          </cell>
          <cell r="F128">
            <v>44315</v>
          </cell>
        </row>
        <row r="129">
          <cell r="E129" t="str">
            <v>71</v>
          </cell>
          <cell r="F129">
            <v>44316</v>
          </cell>
        </row>
        <row r="130">
          <cell r="E130" t="str">
            <v>72</v>
          </cell>
          <cell r="F130">
            <v>44316</v>
          </cell>
        </row>
        <row r="131">
          <cell r="E131" t="str">
            <v>73</v>
          </cell>
          <cell r="F131">
            <v>44316</v>
          </cell>
        </row>
        <row r="132">
          <cell r="E132" t="str">
            <v>74</v>
          </cell>
          <cell r="F132">
            <v>44316</v>
          </cell>
        </row>
        <row r="133">
          <cell r="E133" t="str">
            <v>75</v>
          </cell>
          <cell r="F133">
            <v>44316</v>
          </cell>
        </row>
        <row r="134">
          <cell r="E134" t="str">
            <v>76</v>
          </cell>
          <cell r="F134">
            <v>44319</v>
          </cell>
        </row>
        <row r="135">
          <cell r="E135" t="str">
            <v>77</v>
          </cell>
          <cell r="F135">
            <v>44319</v>
          </cell>
        </row>
        <row r="136">
          <cell r="E136" t="str">
            <v>78</v>
          </cell>
          <cell r="F136">
            <v>44319</v>
          </cell>
        </row>
        <row r="137">
          <cell r="E137" t="str">
            <v>79</v>
          </cell>
          <cell r="F137">
            <v>44319</v>
          </cell>
        </row>
        <row r="138">
          <cell r="E138" t="str">
            <v>80</v>
          </cell>
          <cell r="F138">
            <v>44319</v>
          </cell>
        </row>
        <row r="139">
          <cell r="E139" t="str">
            <v>81</v>
          </cell>
          <cell r="F139">
            <v>44320</v>
          </cell>
        </row>
        <row r="140">
          <cell r="E140" t="str">
            <v>82</v>
          </cell>
          <cell r="F140">
            <v>44320</v>
          </cell>
        </row>
        <row r="141">
          <cell r="E141" t="str">
            <v>83</v>
          </cell>
          <cell r="F141">
            <v>44320</v>
          </cell>
        </row>
        <row r="142">
          <cell r="E142" t="str">
            <v>84</v>
          </cell>
          <cell r="F142">
            <v>44320</v>
          </cell>
        </row>
        <row r="143">
          <cell r="E143" t="str">
            <v>85</v>
          </cell>
          <cell r="F143">
            <v>44320</v>
          </cell>
        </row>
        <row r="144">
          <cell r="E144" t="str">
            <v>86</v>
          </cell>
          <cell r="F144">
            <v>44321</v>
          </cell>
        </row>
        <row r="145">
          <cell r="E145" t="str">
            <v>87</v>
          </cell>
          <cell r="F145">
            <v>44321</v>
          </cell>
        </row>
        <row r="146">
          <cell r="E146" t="str">
            <v>88</v>
          </cell>
          <cell r="F146">
            <v>44321</v>
          </cell>
        </row>
        <row r="147">
          <cell r="E147" t="str">
            <v>89</v>
          </cell>
          <cell r="F147">
            <v>44321</v>
          </cell>
        </row>
        <row r="148">
          <cell r="E148" t="str">
            <v>90</v>
          </cell>
          <cell r="F148">
            <v>44321</v>
          </cell>
        </row>
        <row r="149">
          <cell r="E149" t="str">
            <v>91</v>
          </cell>
          <cell r="F149">
            <v>44322</v>
          </cell>
        </row>
        <row r="150">
          <cell r="E150" t="str">
            <v>92</v>
          </cell>
          <cell r="F150">
            <v>44322</v>
          </cell>
        </row>
        <row r="151">
          <cell r="E151" t="str">
            <v>93</v>
          </cell>
          <cell r="F151">
            <v>44322</v>
          </cell>
        </row>
        <row r="152">
          <cell r="E152" t="str">
            <v>94</v>
          </cell>
          <cell r="F152">
            <v>44322</v>
          </cell>
        </row>
        <row r="153">
          <cell r="E153" t="str">
            <v>95</v>
          </cell>
          <cell r="F153">
            <v>44322</v>
          </cell>
        </row>
        <row r="154">
          <cell r="E154" t="str">
            <v>96</v>
          </cell>
          <cell r="F154">
            <v>44323</v>
          </cell>
        </row>
        <row r="155">
          <cell r="E155" t="str">
            <v>97</v>
          </cell>
          <cell r="F155">
            <v>44323</v>
          </cell>
        </row>
        <row r="156">
          <cell r="E156" t="str">
            <v>98</v>
          </cell>
          <cell r="F156">
            <v>44323</v>
          </cell>
        </row>
        <row r="157">
          <cell r="E157" t="str">
            <v>99</v>
          </cell>
          <cell r="F157">
            <v>44323</v>
          </cell>
        </row>
        <row r="158">
          <cell r="E158" t="str">
            <v>00</v>
          </cell>
          <cell r="F158">
            <v>44323</v>
          </cell>
        </row>
        <row r="162">
          <cell r="E162" t="str">
            <v>01</v>
          </cell>
          <cell r="F162">
            <v>44418</v>
          </cell>
          <cell r="J162" t="str">
            <v>01</v>
          </cell>
          <cell r="K162">
            <v>44341</v>
          </cell>
          <cell r="N162">
            <v>1</v>
          </cell>
          <cell r="O162">
            <v>44313</v>
          </cell>
        </row>
        <row r="163">
          <cell r="E163" t="str">
            <v>02</v>
          </cell>
          <cell r="F163">
            <v>44418</v>
          </cell>
          <cell r="J163" t="str">
            <v>02</v>
          </cell>
          <cell r="K163">
            <v>44341</v>
          </cell>
          <cell r="N163">
            <v>2</v>
          </cell>
          <cell r="O163">
            <v>44314</v>
          </cell>
        </row>
        <row r="164">
          <cell r="E164" t="str">
            <v>03</v>
          </cell>
          <cell r="F164">
            <v>44419</v>
          </cell>
          <cell r="J164" t="str">
            <v>03</v>
          </cell>
          <cell r="K164">
            <v>44341</v>
          </cell>
          <cell r="N164">
            <v>3</v>
          </cell>
          <cell r="O164">
            <v>44315</v>
          </cell>
        </row>
        <row r="165">
          <cell r="E165" t="str">
            <v>04</v>
          </cell>
          <cell r="F165">
            <v>44419</v>
          </cell>
          <cell r="J165" t="str">
            <v>04</v>
          </cell>
          <cell r="K165">
            <v>44341</v>
          </cell>
          <cell r="N165">
            <v>4</v>
          </cell>
          <cell r="O165">
            <v>44316</v>
          </cell>
        </row>
        <row r="166">
          <cell r="E166" t="str">
            <v>05</v>
          </cell>
          <cell r="F166">
            <v>44420</v>
          </cell>
          <cell r="J166" t="str">
            <v>05</v>
          </cell>
          <cell r="K166">
            <v>44341</v>
          </cell>
          <cell r="N166">
            <v>5</v>
          </cell>
          <cell r="O166">
            <v>44319</v>
          </cell>
        </row>
        <row r="167">
          <cell r="E167" t="str">
            <v>06</v>
          </cell>
          <cell r="F167">
            <v>44420</v>
          </cell>
          <cell r="J167" t="str">
            <v>06</v>
          </cell>
          <cell r="K167">
            <v>44341</v>
          </cell>
          <cell r="N167">
            <v>6</v>
          </cell>
          <cell r="O167">
            <v>44320</v>
          </cell>
        </row>
        <row r="168">
          <cell r="E168" t="str">
            <v>07</v>
          </cell>
          <cell r="F168">
            <v>44421</v>
          </cell>
          <cell r="J168" t="str">
            <v>07</v>
          </cell>
          <cell r="K168">
            <v>44342</v>
          </cell>
          <cell r="N168">
            <v>7</v>
          </cell>
          <cell r="O168">
            <v>44321</v>
          </cell>
        </row>
        <row r="169">
          <cell r="E169" t="str">
            <v>08</v>
          </cell>
          <cell r="F169">
            <v>44421</v>
          </cell>
          <cell r="J169" t="str">
            <v>08</v>
          </cell>
          <cell r="K169">
            <v>44342</v>
          </cell>
          <cell r="N169">
            <v>8</v>
          </cell>
          <cell r="O169">
            <v>44322</v>
          </cell>
        </row>
        <row r="170">
          <cell r="E170" t="str">
            <v>09</v>
          </cell>
          <cell r="F170">
            <v>44425</v>
          </cell>
          <cell r="J170" t="str">
            <v>09</v>
          </cell>
          <cell r="K170">
            <v>44342</v>
          </cell>
          <cell r="N170">
            <v>9</v>
          </cell>
          <cell r="O170">
            <v>44323</v>
          </cell>
        </row>
        <row r="171">
          <cell r="E171" t="str">
            <v>10</v>
          </cell>
          <cell r="F171">
            <v>44425</v>
          </cell>
          <cell r="J171" t="str">
            <v>10</v>
          </cell>
          <cell r="K171">
            <v>44342</v>
          </cell>
          <cell r="N171">
            <v>0</v>
          </cell>
          <cell r="O171">
            <v>44326</v>
          </cell>
        </row>
        <row r="172">
          <cell r="E172" t="str">
            <v>11</v>
          </cell>
          <cell r="F172">
            <v>44426</v>
          </cell>
          <cell r="J172" t="str">
            <v>11</v>
          </cell>
          <cell r="K172">
            <v>44342</v>
          </cell>
        </row>
        <row r="173">
          <cell r="E173" t="str">
            <v>12</v>
          </cell>
          <cell r="F173">
            <v>44426</v>
          </cell>
          <cell r="J173" t="str">
            <v>12</v>
          </cell>
          <cell r="K173">
            <v>44342</v>
          </cell>
        </row>
        <row r="174">
          <cell r="E174" t="str">
            <v>13</v>
          </cell>
          <cell r="F174">
            <v>44427</v>
          </cell>
          <cell r="J174" t="str">
            <v>13</v>
          </cell>
          <cell r="K174">
            <v>44343</v>
          </cell>
        </row>
        <row r="175">
          <cell r="E175" t="str">
            <v>14</v>
          </cell>
          <cell r="F175">
            <v>44427</v>
          </cell>
          <cell r="J175" t="str">
            <v>14</v>
          </cell>
          <cell r="K175">
            <v>44343</v>
          </cell>
        </row>
        <row r="176">
          <cell r="E176" t="str">
            <v>15</v>
          </cell>
          <cell r="F176">
            <v>44428</v>
          </cell>
          <cell r="J176" t="str">
            <v>15</v>
          </cell>
          <cell r="K176">
            <v>44343</v>
          </cell>
        </row>
        <row r="177">
          <cell r="E177" t="str">
            <v>16</v>
          </cell>
          <cell r="F177">
            <v>44428</v>
          </cell>
          <cell r="J177" t="str">
            <v>16</v>
          </cell>
          <cell r="K177">
            <v>44343</v>
          </cell>
        </row>
        <row r="178">
          <cell r="E178" t="str">
            <v>17</v>
          </cell>
          <cell r="F178">
            <v>44431</v>
          </cell>
          <cell r="J178" t="str">
            <v>17</v>
          </cell>
          <cell r="K178">
            <v>44343</v>
          </cell>
        </row>
        <row r="179">
          <cell r="E179" t="str">
            <v>18</v>
          </cell>
          <cell r="F179">
            <v>44431</v>
          </cell>
          <cell r="J179" t="str">
            <v>18</v>
          </cell>
          <cell r="K179">
            <v>44343</v>
          </cell>
        </row>
        <row r="180">
          <cell r="E180" t="str">
            <v>19</v>
          </cell>
          <cell r="F180">
            <v>44432</v>
          </cell>
          <cell r="J180" t="str">
            <v>19</v>
          </cell>
          <cell r="K180">
            <v>44344</v>
          </cell>
        </row>
        <row r="181">
          <cell r="E181" t="str">
            <v>20</v>
          </cell>
          <cell r="F181">
            <v>44432</v>
          </cell>
          <cell r="J181" t="str">
            <v>20</v>
          </cell>
          <cell r="K181">
            <v>44344</v>
          </cell>
        </row>
        <row r="182">
          <cell r="E182" t="str">
            <v>21</v>
          </cell>
          <cell r="F182">
            <v>44433</v>
          </cell>
          <cell r="J182" t="str">
            <v>21</v>
          </cell>
          <cell r="K182">
            <v>44344</v>
          </cell>
        </row>
        <row r="183">
          <cell r="E183" t="str">
            <v>22</v>
          </cell>
          <cell r="F183">
            <v>44433</v>
          </cell>
          <cell r="J183" t="str">
            <v>22</v>
          </cell>
          <cell r="K183">
            <v>44344</v>
          </cell>
        </row>
        <row r="184">
          <cell r="E184" t="str">
            <v>23</v>
          </cell>
          <cell r="F184">
            <v>44434</v>
          </cell>
          <cell r="J184" t="str">
            <v>23</v>
          </cell>
          <cell r="K184">
            <v>44344</v>
          </cell>
        </row>
        <row r="185">
          <cell r="E185" t="str">
            <v>24</v>
          </cell>
          <cell r="F185">
            <v>44434</v>
          </cell>
          <cell r="J185" t="str">
            <v>24</v>
          </cell>
          <cell r="K185">
            <v>44344</v>
          </cell>
        </row>
        <row r="186">
          <cell r="E186" t="str">
            <v>25</v>
          </cell>
          <cell r="F186">
            <v>44435</v>
          </cell>
          <cell r="J186" t="str">
            <v>25</v>
          </cell>
          <cell r="K186">
            <v>44347</v>
          </cell>
        </row>
        <row r="187">
          <cell r="E187" t="str">
            <v>26</v>
          </cell>
          <cell r="F187">
            <v>44435</v>
          </cell>
          <cell r="J187" t="str">
            <v>26</v>
          </cell>
          <cell r="K187">
            <v>44347</v>
          </cell>
        </row>
        <row r="188">
          <cell r="E188" t="str">
            <v>27</v>
          </cell>
          <cell r="F188">
            <v>44438</v>
          </cell>
          <cell r="J188" t="str">
            <v>27</v>
          </cell>
          <cell r="K188">
            <v>44347</v>
          </cell>
        </row>
        <row r="189">
          <cell r="E189" t="str">
            <v>28</v>
          </cell>
          <cell r="F189">
            <v>44438</v>
          </cell>
          <cell r="J189" t="str">
            <v>28</v>
          </cell>
          <cell r="K189">
            <v>44347</v>
          </cell>
        </row>
        <row r="190">
          <cell r="E190" t="str">
            <v>29</v>
          </cell>
          <cell r="F190">
            <v>44439</v>
          </cell>
          <cell r="J190" t="str">
            <v>29</v>
          </cell>
          <cell r="K190">
            <v>44347</v>
          </cell>
        </row>
        <row r="191">
          <cell r="E191" t="str">
            <v>30</v>
          </cell>
          <cell r="F191">
            <v>44439</v>
          </cell>
          <cell r="J191" t="str">
            <v>30</v>
          </cell>
          <cell r="K191">
            <v>44347</v>
          </cell>
        </row>
        <row r="192">
          <cell r="E192" t="str">
            <v>31</v>
          </cell>
          <cell r="F192">
            <v>44440</v>
          </cell>
          <cell r="J192" t="str">
            <v>31</v>
          </cell>
          <cell r="K192">
            <v>44348</v>
          </cell>
        </row>
        <row r="193">
          <cell r="E193" t="str">
            <v>32</v>
          </cell>
          <cell r="F193">
            <v>44440</v>
          </cell>
          <cell r="J193" t="str">
            <v>32</v>
          </cell>
          <cell r="K193">
            <v>44348</v>
          </cell>
        </row>
        <row r="194">
          <cell r="E194" t="str">
            <v>33</v>
          </cell>
          <cell r="F194">
            <v>44441</v>
          </cell>
          <cell r="J194" t="str">
            <v>33</v>
          </cell>
          <cell r="K194">
            <v>44348</v>
          </cell>
        </row>
        <row r="195">
          <cell r="E195" t="str">
            <v>34</v>
          </cell>
          <cell r="F195">
            <v>44441</v>
          </cell>
          <cell r="J195" t="str">
            <v>34</v>
          </cell>
          <cell r="K195">
            <v>44348</v>
          </cell>
        </row>
        <row r="196">
          <cell r="E196" t="str">
            <v>35</v>
          </cell>
          <cell r="F196">
            <v>44442</v>
          </cell>
          <cell r="J196" t="str">
            <v>35</v>
          </cell>
          <cell r="K196">
            <v>44348</v>
          </cell>
        </row>
        <row r="197">
          <cell r="E197" t="str">
            <v>36</v>
          </cell>
          <cell r="F197">
            <v>44442</v>
          </cell>
          <cell r="J197" t="str">
            <v>36</v>
          </cell>
          <cell r="K197">
            <v>44348</v>
          </cell>
        </row>
        <row r="198">
          <cell r="E198" t="str">
            <v>37</v>
          </cell>
          <cell r="F198">
            <v>44445</v>
          </cell>
          <cell r="J198" t="str">
            <v>37</v>
          </cell>
          <cell r="K198">
            <v>44348</v>
          </cell>
        </row>
        <row r="199">
          <cell r="E199" t="str">
            <v>38</v>
          </cell>
          <cell r="F199">
            <v>44445</v>
          </cell>
          <cell r="J199" t="str">
            <v>38</v>
          </cell>
          <cell r="K199">
            <v>44349</v>
          </cell>
        </row>
        <row r="200">
          <cell r="E200" t="str">
            <v>39</v>
          </cell>
          <cell r="F200">
            <v>44446</v>
          </cell>
          <cell r="J200" t="str">
            <v>39</v>
          </cell>
          <cell r="K200">
            <v>44349</v>
          </cell>
        </row>
        <row r="201">
          <cell r="E201" t="str">
            <v>40</v>
          </cell>
          <cell r="F201">
            <v>44446</v>
          </cell>
          <cell r="J201" t="str">
            <v>40</v>
          </cell>
          <cell r="K201">
            <v>44349</v>
          </cell>
        </row>
        <row r="202">
          <cell r="E202" t="str">
            <v>41</v>
          </cell>
          <cell r="F202">
            <v>44447</v>
          </cell>
          <cell r="J202" t="str">
            <v>41</v>
          </cell>
          <cell r="K202">
            <v>44349</v>
          </cell>
        </row>
        <row r="203">
          <cell r="E203" t="str">
            <v>42</v>
          </cell>
          <cell r="F203">
            <v>44447</v>
          </cell>
          <cell r="J203" t="str">
            <v>42</v>
          </cell>
          <cell r="K203">
            <v>44349</v>
          </cell>
        </row>
        <row r="204">
          <cell r="E204" t="str">
            <v>43</v>
          </cell>
          <cell r="F204">
            <v>44448</v>
          </cell>
          <cell r="J204" t="str">
            <v>43</v>
          </cell>
          <cell r="K204">
            <v>44349</v>
          </cell>
        </row>
        <row r="205">
          <cell r="E205" t="str">
            <v>44</v>
          </cell>
          <cell r="F205">
            <v>44448</v>
          </cell>
          <cell r="J205" t="str">
            <v>44</v>
          </cell>
          <cell r="K205">
            <v>44349</v>
          </cell>
        </row>
        <row r="206">
          <cell r="E206" t="str">
            <v>45</v>
          </cell>
          <cell r="F206">
            <v>44449</v>
          </cell>
          <cell r="J206" t="str">
            <v>45</v>
          </cell>
          <cell r="K206">
            <v>44350</v>
          </cell>
        </row>
        <row r="207">
          <cell r="E207" t="str">
            <v>46</v>
          </cell>
          <cell r="F207">
            <v>44449</v>
          </cell>
          <cell r="J207" t="str">
            <v>46</v>
          </cell>
          <cell r="K207">
            <v>44350</v>
          </cell>
        </row>
        <row r="208">
          <cell r="E208" t="str">
            <v>47</v>
          </cell>
          <cell r="F208">
            <v>44452</v>
          </cell>
          <cell r="J208" t="str">
            <v>47</v>
          </cell>
          <cell r="K208">
            <v>44350</v>
          </cell>
        </row>
        <row r="209">
          <cell r="E209" t="str">
            <v>48</v>
          </cell>
          <cell r="F209">
            <v>44452</v>
          </cell>
          <cell r="J209" t="str">
            <v>48</v>
          </cell>
          <cell r="K209">
            <v>44350</v>
          </cell>
        </row>
        <row r="210">
          <cell r="E210" t="str">
            <v>49</v>
          </cell>
          <cell r="F210">
            <v>44453</v>
          </cell>
          <cell r="J210" t="str">
            <v>49</v>
          </cell>
          <cell r="K210">
            <v>44350</v>
          </cell>
        </row>
        <row r="211">
          <cell r="E211" t="str">
            <v>50</v>
          </cell>
          <cell r="F211">
            <v>44453</v>
          </cell>
          <cell r="J211" t="str">
            <v>50</v>
          </cell>
          <cell r="K211">
            <v>44350</v>
          </cell>
        </row>
        <row r="212">
          <cell r="E212" t="str">
            <v>51</v>
          </cell>
          <cell r="F212">
            <v>44454</v>
          </cell>
          <cell r="J212" t="str">
            <v>51</v>
          </cell>
          <cell r="K212">
            <v>44350</v>
          </cell>
        </row>
        <row r="213">
          <cell r="E213" t="str">
            <v>52</v>
          </cell>
          <cell r="F213">
            <v>44454</v>
          </cell>
          <cell r="J213" t="str">
            <v>52</v>
          </cell>
          <cell r="K213">
            <v>44351</v>
          </cell>
        </row>
        <row r="214">
          <cell r="E214" t="str">
            <v>53</v>
          </cell>
          <cell r="F214">
            <v>44455</v>
          </cell>
          <cell r="J214" t="str">
            <v>53</v>
          </cell>
          <cell r="K214">
            <v>44351</v>
          </cell>
        </row>
        <row r="215">
          <cell r="E215" t="str">
            <v>54</v>
          </cell>
          <cell r="F215">
            <v>44455</v>
          </cell>
          <cell r="J215" t="str">
            <v>54</v>
          </cell>
          <cell r="K215">
            <v>44351</v>
          </cell>
        </row>
        <row r="216">
          <cell r="E216" t="str">
            <v>55</v>
          </cell>
          <cell r="F216">
            <v>44456</v>
          </cell>
          <cell r="J216" t="str">
            <v>55</v>
          </cell>
          <cell r="K216">
            <v>44351</v>
          </cell>
        </row>
        <row r="217">
          <cell r="E217" t="str">
            <v>56</v>
          </cell>
          <cell r="F217">
            <v>44456</v>
          </cell>
          <cell r="J217" t="str">
            <v>56</v>
          </cell>
          <cell r="K217">
            <v>44351</v>
          </cell>
        </row>
        <row r="218">
          <cell r="E218" t="str">
            <v>57</v>
          </cell>
          <cell r="F218">
            <v>44459</v>
          </cell>
          <cell r="J218" t="str">
            <v>57</v>
          </cell>
          <cell r="K218">
            <v>44351</v>
          </cell>
        </row>
        <row r="219">
          <cell r="E219" t="str">
            <v>58</v>
          </cell>
          <cell r="F219">
            <v>44459</v>
          </cell>
          <cell r="J219" t="str">
            <v>58</v>
          </cell>
          <cell r="K219">
            <v>44351</v>
          </cell>
        </row>
        <row r="220">
          <cell r="E220" t="str">
            <v>59</v>
          </cell>
          <cell r="F220">
            <v>44460</v>
          </cell>
          <cell r="J220" t="str">
            <v>59</v>
          </cell>
          <cell r="K220">
            <v>44355</v>
          </cell>
        </row>
        <row r="221">
          <cell r="E221" t="str">
            <v>60</v>
          </cell>
          <cell r="F221">
            <v>44460</v>
          </cell>
          <cell r="J221" t="str">
            <v>60</v>
          </cell>
          <cell r="K221">
            <v>44355</v>
          </cell>
        </row>
        <row r="222">
          <cell r="E222" t="str">
            <v>61</v>
          </cell>
          <cell r="F222">
            <v>43730</v>
          </cell>
          <cell r="J222" t="str">
            <v>61</v>
          </cell>
          <cell r="K222">
            <v>44355</v>
          </cell>
        </row>
        <row r="223">
          <cell r="E223" t="str">
            <v>62</v>
          </cell>
          <cell r="F223">
            <v>44461</v>
          </cell>
          <cell r="J223" t="str">
            <v>62</v>
          </cell>
          <cell r="K223">
            <v>44355</v>
          </cell>
        </row>
        <row r="224">
          <cell r="E224" t="str">
            <v>63</v>
          </cell>
          <cell r="F224">
            <v>44462</v>
          </cell>
          <cell r="J224" t="str">
            <v>63</v>
          </cell>
          <cell r="K224">
            <v>44355</v>
          </cell>
        </row>
        <row r="225">
          <cell r="E225" t="str">
            <v>64</v>
          </cell>
          <cell r="F225">
            <v>44462</v>
          </cell>
          <cell r="J225" t="str">
            <v>64</v>
          </cell>
          <cell r="K225">
            <v>44355</v>
          </cell>
        </row>
        <row r="226">
          <cell r="E226" t="str">
            <v>65</v>
          </cell>
          <cell r="F226">
            <v>44463</v>
          </cell>
          <cell r="J226" t="str">
            <v>65</v>
          </cell>
          <cell r="K226">
            <v>44355</v>
          </cell>
        </row>
        <row r="227">
          <cell r="E227" t="str">
            <v>66</v>
          </cell>
          <cell r="F227">
            <v>44463</v>
          </cell>
          <cell r="J227" t="str">
            <v>66</v>
          </cell>
          <cell r="K227">
            <v>44356</v>
          </cell>
        </row>
        <row r="228">
          <cell r="E228" t="str">
            <v>67</v>
          </cell>
          <cell r="F228">
            <v>44466</v>
          </cell>
          <cell r="J228" t="str">
            <v>67</v>
          </cell>
          <cell r="K228">
            <v>44356</v>
          </cell>
        </row>
        <row r="229">
          <cell r="E229" t="str">
            <v>68</v>
          </cell>
          <cell r="F229">
            <v>44466</v>
          </cell>
          <cell r="J229" t="str">
            <v>68</v>
          </cell>
          <cell r="K229">
            <v>44356</v>
          </cell>
        </row>
        <row r="230">
          <cell r="E230" t="str">
            <v>69</v>
          </cell>
          <cell r="F230">
            <v>44467</v>
          </cell>
          <cell r="J230" t="str">
            <v>69</v>
          </cell>
          <cell r="K230">
            <v>44356</v>
          </cell>
        </row>
        <row r="231">
          <cell r="E231" t="str">
            <v>70</v>
          </cell>
          <cell r="F231">
            <v>44467</v>
          </cell>
          <cell r="J231" t="str">
            <v>70</v>
          </cell>
          <cell r="K231">
            <v>44356</v>
          </cell>
        </row>
        <row r="232">
          <cell r="E232" t="str">
            <v>71</v>
          </cell>
          <cell r="F232">
            <v>44468</v>
          </cell>
          <cell r="J232" t="str">
            <v>71</v>
          </cell>
          <cell r="K232">
            <v>44356</v>
          </cell>
        </row>
        <row r="233">
          <cell r="E233" t="str">
            <v>72</v>
          </cell>
          <cell r="F233">
            <v>44468</v>
          </cell>
          <cell r="J233" t="str">
            <v>72</v>
          </cell>
          <cell r="K233">
            <v>44356</v>
          </cell>
        </row>
        <row r="234">
          <cell r="E234" t="str">
            <v>73</v>
          </cell>
          <cell r="F234">
            <v>44469</v>
          </cell>
          <cell r="J234" t="str">
            <v>73</v>
          </cell>
          <cell r="K234">
            <v>44357</v>
          </cell>
        </row>
        <row r="235">
          <cell r="E235" t="str">
            <v>74</v>
          </cell>
          <cell r="F235">
            <v>44469</v>
          </cell>
          <cell r="J235" t="str">
            <v>74</v>
          </cell>
          <cell r="K235">
            <v>44357</v>
          </cell>
        </row>
        <row r="236">
          <cell r="E236" t="str">
            <v>75</v>
          </cell>
          <cell r="F236">
            <v>44470</v>
          </cell>
          <cell r="J236" t="str">
            <v>75</v>
          </cell>
          <cell r="K236">
            <v>44357</v>
          </cell>
        </row>
        <row r="237">
          <cell r="E237" t="str">
            <v>76</v>
          </cell>
          <cell r="F237">
            <v>44470</v>
          </cell>
          <cell r="J237" t="str">
            <v>76</v>
          </cell>
          <cell r="K237">
            <v>44357</v>
          </cell>
        </row>
        <row r="238">
          <cell r="E238" t="str">
            <v>77</v>
          </cell>
          <cell r="F238">
            <v>44473</v>
          </cell>
          <cell r="J238" t="str">
            <v>77</v>
          </cell>
          <cell r="K238">
            <v>44357</v>
          </cell>
        </row>
        <row r="239">
          <cell r="E239" t="str">
            <v>78</v>
          </cell>
          <cell r="F239">
            <v>44473</v>
          </cell>
          <cell r="J239" t="str">
            <v>78</v>
          </cell>
          <cell r="K239">
            <v>44357</v>
          </cell>
        </row>
        <row r="240">
          <cell r="E240" t="str">
            <v>79</v>
          </cell>
          <cell r="F240">
            <v>44474</v>
          </cell>
          <cell r="J240" t="str">
            <v>79</v>
          </cell>
          <cell r="K240">
            <v>44357</v>
          </cell>
        </row>
        <row r="241">
          <cell r="E241" t="str">
            <v>80</v>
          </cell>
          <cell r="F241">
            <v>44474</v>
          </cell>
          <cell r="J241" t="str">
            <v>80</v>
          </cell>
          <cell r="K241">
            <v>44358</v>
          </cell>
        </row>
        <row r="242">
          <cell r="E242" t="str">
            <v>81</v>
          </cell>
          <cell r="F242">
            <v>44475</v>
          </cell>
          <cell r="J242" t="str">
            <v>81</v>
          </cell>
          <cell r="K242">
            <v>44358</v>
          </cell>
        </row>
        <row r="243">
          <cell r="E243" t="str">
            <v>82</v>
          </cell>
          <cell r="F243">
            <v>44475</v>
          </cell>
          <cell r="J243" t="str">
            <v>82</v>
          </cell>
          <cell r="K243">
            <v>44358</v>
          </cell>
        </row>
        <row r="244">
          <cell r="E244" t="str">
            <v>83</v>
          </cell>
          <cell r="F244">
            <v>44476</v>
          </cell>
          <cell r="J244" t="str">
            <v>83</v>
          </cell>
          <cell r="K244">
            <v>44358</v>
          </cell>
        </row>
        <row r="245">
          <cell r="E245" t="str">
            <v>84</v>
          </cell>
          <cell r="F245">
            <v>44476</v>
          </cell>
          <cell r="J245" t="str">
            <v>84</v>
          </cell>
          <cell r="K245">
            <v>44358</v>
          </cell>
        </row>
        <row r="246">
          <cell r="E246" t="str">
            <v>85</v>
          </cell>
          <cell r="F246">
            <v>44477</v>
          </cell>
          <cell r="J246" t="str">
            <v>85</v>
          </cell>
          <cell r="K246">
            <v>44358</v>
          </cell>
        </row>
        <row r="247">
          <cell r="E247" t="str">
            <v>86</v>
          </cell>
          <cell r="F247">
            <v>44477</v>
          </cell>
          <cell r="J247" t="str">
            <v>86</v>
          </cell>
          <cell r="K247">
            <v>44358</v>
          </cell>
        </row>
        <row r="248">
          <cell r="E248" t="str">
            <v>87</v>
          </cell>
          <cell r="F248">
            <v>44480</v>
          </cell>
          <cell r="J248" t="str">
            <v>87</v>
          </cell>
          <cell r="K248">
            <v>44362</v>
          </cell>
        </row>
        <row r="249">
          <cell r="E249" t="str">
            <v>88</v>
          </cell>
          <cell r="F249">
            <v>44480</v>
          </cell>
          <cell r="J249" t="str">
            <v>88</v>
          </cell>
          <cell r="K249">
            <v>44362</v>
          </cell>
        </row>
        <row r="250">
          <cell r="E250" t="str">
            <v>89</v>
          </cell>
          <cell r="F250">
            <v>44481</v>
          </cell>
          <cell r="J250" t="str">
            <v>89</v>
          </cell>
          <cell r="K250">
            <v>44362</v>
          </cell>
        </row>
        <row r="251">
          <cell r="E251" t="str">
            <v>90</v>
          </cell>
          <cell r="F251">
            <v>44481</v>
          </cell>
          <cell r="J251" t="str">
            <v>90</v>
          </cell>
          <cell r="K251">
            <v>44362</v>
          </cell>
        </row>
        <row r="252">
          <cell r="E252" t="str">
            <v>91</v>
          </cell>
          <cell r="F252">
            <v>44482</v>
          </cell>
          <cell r="J252" t="str">
            <v>91</v>
          </cell>
          <cell r="K252">
            <v>44362</v>
          </cell>
        </row>
        <row r="253">
          <cell r="E253" t="str">
            <v>92</v>
          </cell>
          <cell r="F253">
            <v>44482</v>
          </cell>
          <cell r="J253" t="str">
            <v>92</v>
          </cell>
          <cell r="K253">
            <v>44362</v>
          </cell>
        </row>
        <row r="254">
          <cell r="E254" t="str">
            <v>93</v>
          </cell>
          <cell r="F254">
            <v>44483</v>
          </cell>
          <cell r="J254" t="str">
            <v>93</v>
          </cell>
          <cell r="K254">
            <v>44362</v>
          </cell>
        </row>
        <row r="255">
          <cell r="E255" t="str">
            <v>94</v>
          </cell>
          <cell r="F255">
            <v>44483</v>
          </cell>
          <cell r="J255" t="str">
            <v>94</v>
          </cell>
          <cell r="K255">
            <v>44363</v>
          </cell>
        </row>
        <row r="256">
          <cell r="E256" t="str">
            <v>95</v>
          </cell>
          <cell r="F256">
            <v>44484</v>
          </cell>
          <cell r="J256" t="str">
            <v>95</v>
          </cell>
          <cell r="K256">
            <v>44363</v>
          </cell>
        </row>
        <row r="257">
          <cell r="E257" t="str">
            <v>96</v>
          </cell>
          <cell r="F257">
            <v>44484</v>
          </cell>
          <cell r="J257" t="str">
            <v>96</v>
          </cell>
          <cell r="K257">
            <v>44363</v>
          </cell>
        </row>
        <row r="258">
          <cell r="E258" t="str">
            <v>97</v>
          </cell>
          <cell r="F258">
            <v>44488</v>
          </cell>
          <cell r="J258" t="str">
            <v>97</v>
          </cell>
          <cell r="K258">
            <v>44363</v>
          </cell>
        </row>
        <row r="259">
          <cell r="E259" t="str">
            <v>98</v>
          </cell>
          <cell r="F259">
            <v>44488</v>
          </cell>
          <cell r="J259" t="str">
            <v>98</v>
          </cell>
          <cell r="K259">
            <v>44363</v>
          </cell>
        </row>
        <row r="260">
          <cell r="E260" t="str">
            <v>99</v>
          </cell>
          <cell r="F260">
            <v>44489</v>
          </cell>
          <cell r="J260" t="str">
            <v>99</v>
          </cell>
          <cell r="K260">
            <v>44363</v>
          </cell>
        </row>
        <row r="261">
          <cell r="E261" t="str">
            <v>00</v>
          </cell>
          <cell r="F261">
            <v>44489</v>
          </cell>
          <cell r="J261" t="str">
            <v>00</v>
          </cell>
          <cell r="K261">
            <v>44363</v>
          </cell>
        </row>
        <row r="265">
          <cell r="E265" t="str">
            <v>01</v>
          </cell>
          <cell r="F265">
            <v>44298</v>
          </cell>
          <cell r="J265" t="str">
            <v>01</v>
          </cell>
          <cell r="K265">
            <v>44334</v>
          </cell>
        </row>
        <row r="266">
          <cell r="E266" t="str">
            <v>02</v>
          </cell>
          <cell r="F266">
            <v>44298</v>
          </cell>
          <cell r="J266" t="str">
            <v>02</v>
          </cell>
          <cell r="K266">
            <v>44334</v>
          </cell>
        </row>
        <row r="267">
          <cell r="E267" t="str">
            <v>03</v>
          </cell>
          <cell r="F267">
            <v>44298</v>
          </cell>
          <cell r="J267" t="str">
            <v>03</v>
          </cell>
          <cell r="K267">
            <v>44334</v>
          </cell>
        </row>
        <row r="268">
          <cell r="E268" t="str">
            <v>04</v>
          </cell>
          <cell r="F268">
            <v>44298</v>
          </cell>
          <cell r="J268" t="str">
            <v>04</v>
          </cell>
          <cell r="K268">
            <v>44334</v>
          </cell>
        </row>
        <row r="269">
          <cell r="E269" t="str">
            <v>05</v>
          </cell>
          <cell r="F269">
            <v>44298</v>
          </cell>
          <cell r="J269" t="str">
            <v>05</v>
          </cell>
          <cell r="K269">
            <v>44334</v>
          </cell>
        </row>
        <row r="270">
          <cell r="E270" t="str">
            <v>06</v>
          </cell>
          <cell r="F270">
            <v>44299</v>
          </cell>
          <cell r="J270" t="str">
            <v>06</v>
          </cell>
          <cell r="K270">
            <v>44334</v>
          </cell>
        </row>
        <row r="271">
          <cell r="E271" t="str">
            <v>07</v>
          </cell>
          <cell r="F271">
            <v>44299</v>
          </cell>
          <cell r="J271" t="str">
            <v>07</v>
          </cell>
          <cell r="K271">
            <v>44334</v>
          </cell>
        </row>
        <row r="272">
          <cell r="E272" t="str">
            <v>08</v>
          </cell>
          <cell r="F272">
            <v>44299</v>
          </cell>
          <cell r="J272" t="str">
            <v>08</v>
          </cell>
          <cell r="K272">
            <v>44334</v>
          </cell>
        </row>
        <row r="273">
          <cell r="E273" t="str">
            <v>09</v>
          </cell>
          <cell r="F273">
            <v>44299</v>
          </cell>
          <cell r="J273" t="str">
            <v>09</v>
          </cell>
          <cell r="K273">
            <v>44334</v>
          </cell>
        </row>
        <row r="274">
          <cell r="E274" t="str">
            <v>10</v>
          </cell>
          <cell r="F274">
            <v>44299</v>
          </cell>
          <cell r="J274" t="str">
            <v>10</v>
          </cell>
          <cell r="K274">
            <v>44334</v>
          </cell>
        </row>
        <row r="275">
          <cell r="E275" t="str">
            <v>11</v>
          </cell>
          <cell r="F275">
            <v>44300</v>
          </cell>
          <cell r="J275" t="str">
            <v>11</v>
          </cell>
          <cell r="K275">
            <v>44335</v>
          </cell>
        </row>
        <row r="276">
          <cell r="E276" t="str">
            <v>12</v>
          </cell>
          <cell r="F276">
            <v>44300</v>
          </cell>
          <cell r="J276" t="str">
            <v>12</v>
          </cell>
          <cell r="K276">
            <v>44335</v>
          </cell>
        </row>
        <row r="277">
          <cell r="E277" t="str">
            <v>13</v>
          </cell>
          <cell r="F277">
            <v>44300</v>
          </cell>
          <cell r="J277" t="str">
            <v>13</v>
          </cell>
          <cell r="K277">
            <v>44335</v>
          </cell>
        </row>
        <row r="278">
          <cell r="E278" t="str">
            <v>14</v>
          </cell>
          <cell r="F278">
            <v>44300</v>
          </cell>
          <cell r="J278" t="str">
            <v>14</v>
          </cell>
          <cell r="K278">
            <v>44335</v>
          </cell>
        </row>
        <row r="279">
          <cell r="E279" t="str">
            <v>15</v>
          </cell>
          <cell r="F279">
            <v>44300</v>
          </cell>
          <cell r="J279" t="str">
            <v>15</v>
          </cell>
          <cell r="K279">
            <v>44335</v>
          </cell>
        </row>
        <row r="280">
          <cell r="E280" t="str">
            <v>16</v>
          </cell>
          <cell r="F280">
            <v>44301</v>
          </cell>
          <cell r="J280" t="str">
            <v>16</v>
          </cell>
          <cell r="K280">
            <v>44335</v>
          </cell>
        </row>
        <row r="281">
          <cell r="E281" t="str">
            <v>17</v>
          </cell>
          <cell r="F281">
            <v>44301</v>
          </cell>
          <cell r="J281" t="str">
            <v>17</v>
          </cell>
          <cell r="K281">
            <v>44335</v>
          </cell>
        </row>
        <row r="282">
          <cell r="E282" t="str">
            <v>18</v>
          </cell>
          <cell r="F282">
            <v>44301</v>
          </cell>
          <cell r="J282" t="str">
            <v>18</v>
          </cell>
          <cell r="K282">
            <v>44335</v>
          </cell>
        </row>
        <row r="283">
          <cell r="E283" t="str">
            <v>19</v>
          </cell>
          <cell r="F283">
            <v>44301</v>
          </cell>
          <cell r="J283" t="str">
            <v>19</v>
          </cell>
          <cell r="K283">
            <v>44335</v>
          </cell>
        </row>
        <row r="284">
          <cell r="E284" t="str">
            <v>20</v>
          </cell>
          <cell r="F284">
            <v>44301</v>
          </cell>
          <cell r="J284" t="str">
            <v>20</v>
          </cell>
          <cell r="K284">
            <v>44335</v>
          </cell>
        </row>
        <row r="285">
          <cell r="E285" t="str">
            <v>21</v>
          </cell>
          <cell r="F285">
            <v>44302</v>
          </cell>
          <cell r="J285" t="str">
            <v>21</v>
          </cell>
          <cell r="K285">
            <v>44336</v>
          </cell>
        </row>
        <row r="286">
          <cell r="E286" t="str">
            <v>22</v>
          </cell>
          <cell r="F286">
            <v>44302</v>
          </cell>
          <cell r="J286" t="str">
            <v>22</v>
          </cell>
          <cell r="K286">
            <v>44336</v>
          </cell>
        </row>
        <row r="287">
          <cell r="E287" t="str">
            <v>23</v>
          </cell>
          <cell r="F287">
            <v>44302</v>
          </cell>
          <cell r="J287" t="str">
            <v>23</v>
          </cell>
          <cell r="K287">
            <v>44336</v>
          </cell>
        </row>
        <row r="288">
          <cell r="E288" t="str">
            <v>24</v>
          </cell>
          <cell r="F288">
            <v>44302</v>
          </cell>
          <cell r="J288" t="str">
            <v>24</v>
          </cell>
          <cell r="K288">
            <v>44336</v>
          </cell>
        </row>
        <row r="289">
          <cell r="E289" t="str">
            <v>25</v>
          </cell>
          <cell r="F289">
            <v>44302</v>
          </cell>
          <cell r="J289" t="str">
            <v>25</v>
          </cell>
          <cell r="K289">
            <v>44336</v>
          </cell>
        </row>
        <row r="290">
          <cell r="E290" t="str">
            <v>26</v>
          </cell>
          <cell r="F290">
            <v>44305</v>
          </cell>
          <cell r="J290" t="str">
            <v>26</v>
          </cell>
          <cell r="K290">
            <v>44336</v>
          </cell>
        </row>
        <row r="291">
          <cell r="E291" t="str">
            <v>27</v>
          </cell>
          <cell r="F291">
            <v>44305</v>
          </cell>
          <cell r="J291" t="str">
            <v>27</v>
          </cell>
          <cell r="K291">
            <v>44336</v>
          </cell>
        </row>
        <row r="292">
          <cell r="E292" t="str">
            <v>28</v>
          </cell>
          <cell r="F292">
            <v>44305</v>
          </cell>
          <cell r="J292" t="str">
            <v>28</v>
          </cell>
          <cell r="K292">
            <v>44336</v>
          </cell>
        </row>
        <row r="293">
          <cell r="E293" t="str">
            <v>29</v>
          </cell>
          <cell r="F293">
            <v>44305</v>
          </cell>
          <cell r="J293" t="str">
            <v>29</v>
          </cell>
          <cell r="K293">
            <v>44336</v>
          </cell>
        </row>
        <row r="294">
          <cell r="E294" t="str">
            <v>30</v>
          </cell>
          <cell r="F294">
            <v>44305</v>
          </cell>
          <cell r="J294" t="str">
            <v>30</v>
          </cell>
          <cell r="K294">
            <v>44336</v>
          </cell>
        </row>
        <row r="295">
          <cell r="E295" t="str">
            <v>31</v>
          </cell>
          <cell r="F295">
            <v>44306</v>
          </cell>
          <cell r="J295" t="str">
            <v>31</v>
          </cell>
          <cell r="K295">
            <v>44337</v>
          </cell>
        </row>
        <row r="296">
          <cell r="E296" t="str">
            <v>32</v>
          </cell>
          <cell r="F296">
            <v>44306</v>
          </cell>
          <cell r="J296" t="str">
            <v>32</v>
          </cell>
          <cell r="K296">
            <v>44337</v>
          </cell>
        </row>
        <row r="297">
          <cell r="E297" t="str">
            <v>33</v>
          </cell>
          <cell r="F297">
            <v>44306</v>
          </cell>
          <cell r="J297" t="str">
            <v>33</v>
          </cell>
          <cell r="K297">
            <v>44337</v>
          </cell>
        </row>
        <row r="298">
          <cell r="E298" t="str">
            <v>34</v>
          </cell>
          <cell r="F298">
            <v>44306</v>
          </cell>
          <cell r="J298" t="str">
            <v>34</v>
          </cell>
          <cell r="K298">
            <v>44337</v>
          </cell>
        </row>
        <row r="299">
          <cell r="E299" t="str">
            <v>35</v>
          </cell>
          <cell r="F299">
            <v>44306</v>
          </cell>
          <cell r="J299" t="str">
            <v>35</v>
          </cell>
          <cell r="K299">
            <v>44337</v>
          </cell>
        </row>
        <row r="300">
          <cell r="E300" t="str">
            <v>36</v>
          </cell>
          <cell r="F300">
            <v>44307</v>
          </cell>
          <cell r="J300" t="str">
            <v>36</v>
          </cell>
          <cell r="K300">
            <v>44337</v>
          </cell>
        </row>
        <row r="301">
          <cell r="E301" t="str">
            <v>37</v>
          </cell>
          <cell r="F301">
            <v>44307</v>
          </cell>
          <cell r="J301" t="str">
            <v>37</v>
          </cell>
          <cell r="K301">
            <v>44337</v>
          </cell>
        </row>
        <row r="302">
          <cell r="E302" t="str">
            <v>38</v>
          </cell>
          <cell r="F302">
            <v>44307</v>
          </cell>
          <cell r="J302" t="str">
            <v>38</v>
          </cell>
          <cell r="K302">
            <v>44337</v>
          </cell>
        </row>
        <row r="303">
          <cell r="E303" t="str">
            <v>39</v>
          </cell>
          <cell r="F303">
            <v>44307</v>
          </cell>
          <cell r="J303" t="str">
            <v>39</v>
          </cell>
          <cell r="K303">
            <v>44337</v>
          </cell>
        </row>
        <row r="304">
          <cell r="E304" t="str">
            <v>40</v>
          </cell>
          <cell r="F304">
            <v>44307</v>
          </cell>
          <cell r="J304" t="str">
            <v>40</v>
          </cell>
          <cell r="K304">
            <v>44337</v>
          </cell>
        </row>
        <row r="305">
          <cell r="E305" t="str">
            <v>41</v>
          </cell>
          <cell r="F305">
            <v>44308</v>
          </cell>
          <cell r="J305" t="str">
            <v>41</v>
          </cell>
          <cell r="K305">
            <v>44340</v>
          </cell>
        </row>
        <row r="306">
          <cell r="E306" t="str">
            <v>42</v>
          </cell>
          <cell r="F306">
            <v>44308</v>
          </cell>
          <cell r="J306" t="str">
            <v>42</v>
          </cell>
          <cell r="K306">
            <v>44340</v>
          </cell>
        </row>
        <row r="307">
          <cell r="E307" t="str">
            <v>43</v>
          </cell>
          <cell r="F307">
            <v>44308</v>
          </cell>
          <cell r="J307" t="str">
            <v>43</v>
          </cell>
          <cell r="K307">
            <v>44340</v>
          </cell>
        </row>
        <row r="308">
          <cell r="E308" t="str">
            <v>44</v>
          </cell>
          <cell r="F308">
            <v>44308</v>
          </cell>
          <cell r="J308" t="str">
            <v>44</v>
          </cell>
          <cell r="K308">
            <v>44340</v>
          </cell>
        </row>
        <row r="309">
          <cell r="E309" t="str">
            <v>45</v>
          </cell>
          <cell r="F309">
            <v>44308</v>
          </cell>
          <cell r="J309" t="str">
            <v>45</v>
          </cell>
          <cell r="K309">
            <v>44340</v>
          </cell>
        </row>
        <row r="310">
          <cell r="E310" t="str">
            <v>46</v>
          </cell>
          <cell r="F310">
            <v>44309</v>
          </cell>
          <cell r="J310" t="str">
            <v>46</v>
          </cell>
          <cell r="K310">
            <v>44340</v>
          </cell>
        </row>
        <row r="311">
          <cell r="E311" t="str">
            <v>47</v>
          </cell>
          <cell r="F311">
            <v>44309</v>
          </cell>
          <cell r="J311" t="str">
            <v>47</v>
          </cell>
          <cell r="K311">
            <v>44340</v>
          </cell>
        </row>
        <row r="312">
          <cell r="E312" t="str">
            <v>48</v>
          </cell>
          <cell r="F312">
            <v>44309</v>
          </cell>
          <cell r="J312" t="str">
            <v>48</v>
          </cell>
          <cell r="K312">
            <v>44340</v>
          </cell>
        </row>
        <row r="313">
          <cell r="E313" t="str">
            <v>49</v>
          </cell>
          <cell r="F313">
            <v>44309</v>
          </cell>
          <cell r="J313" t="str">
            <v>49</v>
          </cell>
          <cell r="K313">
            <v>44340</v>
          </cell>
        </row>
        <row r="314">
          <cell r="E314" t="str">
            <v>50</v>
          </cell>
          <cell r="F314">
            <v>44309</v>
          </cell>
          <cell r="J314" t="str">
            <v>50</v>
          </cell>
          <cell r="K314">
            <v>44340</v>
          </cell>
        </row>
        <row r="315">
          <cell r="E315" t="str">
            <v>51</v>
          </cell>
          <cell r="F315">
            <v>44312</v>
          </cell>
          <cell r="J315" t="str">
            <v>51</v>
          </cell>
          <cell r="K315">
            <v>44341</v>
          </cell>
        </row>
        <row r="316">
          <cell r="E316" t="str">
            <v>52</v>
          </cell>
          <cell r="F316">
            <v>44312</v>
          </cell>
          <cell r="J316" t="str">
            <v>52</v>
          </cell>
          <cell r="K316">
            <v>44341</v>
          </cell>
        </row>
        <row r="317">
          <cell r="E317" t="str">
            <v>53</v>
          </cell>
          <cell r="F317">
            <v>44312</v>
          </cell>
          <cell r="J317" t="str">
            <v>53</v>
          </cell>
          <cell r="K317">
            <v>44341</v>
          </cell>
        </row>
        <row r="318">
          <cell r="E318" t="str">
            <v>54</v>
          </cell>
          <cell r="F318">
            <v>44312</v>
          </cell>
          <cell r="J318" t="str">
            <v>54</v>
          </cell>
          <cell r="K318">
            <v>44341</v>
          </cell>
        </row>
        <row r="319">
          <cell r="E319" t="str">
            <v>55</v>
          </cell>
          <cell r="F319">
            <v>44312</v>
          </cell>
          <cell r="J319" t="str">
            <v>55</v>
          </cell>
          <cell r="K319">
            <v>44341</v>
          </cell>
        </row>
        <row r="320">
          <cell r="E320" t="str">
            <v>56</v>
          </cell>
          <cell r="F320">
            <v>44313</v>
          </cell>
          <cell r="J320" t="str">
            <v>56</v>
          </cell>
          <cell r="K320">
            <v>44341</v>
          </cell>
        </row>
        <row r="321">
          <cell r="E321" t="str">
            <v>57</v>
          </cell>
          <cell r="F321">
            <v>44313</v>
          </cell>
          <cell r="J321" t="str">
            <v>57</v>
          </cell>
          <cell r="K321">
            <v>44341</v>
          </cell>
        </row>
        <row r="322">
          <cell r="E322" t="str">
            <v>58</v>
          </cell>
          <cell r="F322">
            <v>44313</v>
          </cell>
          <cell r="J322" t="str">
            <v>58</v>
          </cell>
          <cell r="K322">
            <v>44341</v>
          </cell>
        </row>
        <row r="323">
          <cell r="E323" t="str">
            <v>59</v>
          </cell>
          <cell r="F323">
            <v>44313</v>
          </cell>
          <cell r="J323" t="str">
            <v>59</v>
          </cell>
          <cell r="K323">
            <v>44341</v>
          </cell>
        </row>
        <row r="324">
          <cell r="E324" t="str">
            <v>60</v>
          </cell>
          <cell r="F324">
            <v>44313</v>
          </cell>
          <cell r="J324" t="str">
            <v>60</v>
          </cell>
          <cell r="K324">
            <v>44341</v>
          </cell>
        </row>
        <row r="325">
          <cell r="E325" t="str">
            <v>61</v>
          </cell>
          <cell r="F325">
            <v>44314</v>
          </cell>
          <cell r="J325" t="str">
            <v>61</v>
          </cell>
          <cell r="K325">
            <v>44342</v>
          </cell>
        </row>
        <row r="326">
          <cell r="E326" t="str">
            <v>62</v>
          </cell>
          <cell r="F326">
            <v>44314</v>
          </cell>
          <cell r="J326" t="str">
            <v>62</v>
          </cell>
          <cell r="K326">
            <v>44342</v>
          </cell>
        </row>
        <row r="327">
          <cell r="E327" t="str">
            <v>63</v>
          </cell>
          <cell r="F327">
            <v>44314</v>
          </cell>
          <cell r="J327" t="str">
            <v>63</v>
          </cell>
          <cell r="K327">
            <v>44342</v>
          </cell>
        </row>
        <row r="328">
          <cell r="E328" t="str">
            <v>64</v>
          </cell>
          <cell r="F328">
            <v>44314</v>
          </cell>
          <cell r="J328" t="str">
            <v>64</v>
          </cell>
          <cell r="K328">
            <v>44342</v>
          </cell>
        </row>
        <row r="329">
          <cell r="E329" t="str">
            <v>65</v>
          </cell>
          <cell r="F329">
            <v>44314</v>
          </cell>
          <cell r="J329" t="str">
            <v>65</v>
          </cell>
          <cell r="K329">
            <v>44342</v>
          </cell>
        </row>
        <row r="330">
          <cell r="E330" t="str">
            <v>66</v>
          </cell>
          <cell r="F330">
            <v>44315</v>
          </cell>
          <cell r="J330" t="str">
            <v>66</v>
          </cell>
          <cell r="K330">
            <v>44342</v>
          </cell>
        </row>
        <row r="331">
          <cell r="E331" t="str">
            <v>67</v>
          </cell>
          <cell r="F331">
            <v>44315</v>
          </cell>
          <cell r="J331" t="str">
            <v>67</v>
          </cell>
          <cell r="K331">
            <v>44342</v>
          </cell>
        </row>
        <row r="332">
          <cell r="E332" t="str">
            <v>68</v>
          </cell>
          <cell r="F332">
            <v>44315</v>
          </cell>
          <cell r="J332" t="str">
            <v>68</v>
          </cell>
          <cell r="K332">
            <v>44342</v>
          </cell>
        </row>
        <row r="333">
          <cell r="E333" t="str">
            <v>69</v>
          </cell>
          <cell r="F333">
            <v>44315</v>
          </cell>
          <cell r="J333" t="str">
            <v>69</v>
          </cell>
          <cell r="K333">
            <v>44342</v>
          </cell>
        </row>
        <row r="334">
          <cell r="E334" t="str">
            <v>70</v>
          </cell>
          <cell r="F334">
            <v>44315</v>
          </cell>
          <cell r="J334" t="str">
            <v>70</v>
          </cell>
          <cell r="K334">
            <v>44342</v>
          </cell>
        </row>
        <row r="335">
          <cell r="E335" t="str">
            <v>71</v>
          </cell>
          <cell r="F335">
            <v>44316</v>
          </cell>
          <cell r="J335" t="str">
            <v>71</v>
          </cell>
          <cell r="K335">
            <v>44343</v>
          </cell>
        </row>
        <row r="336">
          <cell r="E336" t="str">
            <v>72</v>
          </cell>
          <cell r="F336">
            <v>44316</v>
          </cell>
          <cell r="J336" t="str">
            <v>72</v>
          </cell>
          <cell r="K336">
            <v>44343</v>
          </cell>
        </row>
        <row r="337">
          <cell r="E337" t="str">
            <v>73</v>
          </cell>
          <cell r="F337">
            <v>44316</v>
          </cell>
          <cell r="J337" t="str">
            <v>73</v>
          </cell>
          <cell r="K337">
            <v>44343</v>
          </cell>
        </row>
        <row r="338">
          <cell r="E338" t="str">
            <v>74</v>
          </cell>
          <cell r="F338">
            <v>44316</v>
          </cell>
          <cell r="J338" t="str">
            <v>74</v>
          </cell>
          <cell r="K338">
            <v>44343</v>
          </cell>
        </row>
        <row r="339">
          <cell r="E339" t="str">
            <v>75</v>
          </cell>
          <cell r="F339">
            <v>44316</v>
          </cell>
          <cell r="J339" t="str">
            <v>75</v>
          </cell>
          <cell r="K339">
            <v>44343</v>
          </cell>
        </row>
        <row r="340">
          <cell r="E340" t="str">
            <v>76</v>
          </cell>
          <cell r="F340">
            <v>44319</v>
          </cell>
          <cell r="J340" t="str">
            <v>76</v>
          </cell>
          <cell r="K340">
            <v>44343</v>
          </cell>
        </row>
        <row r="341">
          <cell r="E341" t="str">
            <v>77</v>
          </cell>
          <cell r="F341">
            <v>44319</v>
          </cell>
          <cell r="J341" t="str">
            <v>77</v>
          </cell>
          <cell r="K341">
            <v>44343</v>
          </cell>
        </row>
        <row r="342">
          <cell r="E342" t="str">
            <v>78</v>
          </cell>
          <cell r="F342">
            <v>44319</v>
          </cell>
          <cell r="J342" t="str">
            <v>78</v>
          </cell>
          <cell r="K342">
            <v>44343</v>
          </cell>
        </row>
        <row r="343">
          <cell r="E343" t="str">
            <v>79</v>
          </cell>
          <cell r="F343">
            <v>44319</v>
          </cell>
          <cell r="J343" t="str">
            <v>79</v>
          </cell>
          <cell r="K343">
            <v>44343</v>
          </cell>
        </row>
        <row r="344">
          <cell r="E344" t="str">
            <v>80</v>
          </cell>
          <cell r="F344">
            <v>44319</v>
          </cell>
          <cell r="J344" t="str">
            <v>80</v>
          </cell>
          <cell r="K344">
            <v>44343</v>
          </cell>
        </row>
        <row r="345">
          <cell r="E345" t="str">
            <v>81</v>
          </cell>
          <cell r="F345">
            <v>44320</v>
          </cell>
          <cell r="J345" t="str">
            <v>81</v>
          </cell>
          <cell r="K345">
            <v>44344</v>
          </cell>
        </row>
        <row r="346">
          <cell r="E346" t="str">
            <v>82</v>
          </cell>
          <cell r="F346">
            <v>44320</v>
          </cell>
          <cell r="J346" t="str">
            <v>82</v>
          </cell>
          <cell r="K346">
            <v>44344</v>
          </cell>
        </row>
        <row r="347">
          <cell r="E347" t="str">
            <v>83</v>
          </cell>
          <cell r="F347">
            <v>44320</v>
          </cell>
          <cell r="J347" t="str">
            <v>83</v>
          </cell>
          <cell r="K347">
            <v>44344</v>
          </cell>
        </row>
        <row r="348">
          <cell r="E348" t="str">
            <v>84</v>
          </cell>
          <cell r="F348">
            <v>44320</v>
          </cell>
          <cell r="J348" t="str">
            <v>84</v>
          </cell>
          <cell r="K348">
            <v>44344</v>
          </cell>
        </row>
        <row r="349">
          <cell r="E349" t="str">
            <v>85</v>
          </cell>
          <cell r="F349">
            <v>44320</v>
          </cell>
          <cell r="J349" t="str">
            <v>85</v>
          </cell>
          <cell r="K349">
            <v>44344</v>
          </cell>
        </row>
        <row r="350">
          <cell r="E350" t="str">
            <v>86</v>
          </cell>
          <cell r="F350">
            <v>44321</v>
          </cell>
          <cell r="J350" t="str">
            <v>86</v>
          </cell>
          <cell r="K350">
            <v>44344</v>
          </cell>
        </row>
        <row r="351">
          <cell r="E351" t="str">
            <v>87</v>
          </cell>
          <cell r="F351">
            <v>44321</v>
          </cell>
          <cell r="J351" t="str">
            <v>87</v>
          </cell>
          <cell r="K351">
            <v>44344</v>
          </cell>
        </row>
        <row r="352">
          <cell r="E352" t="str">
            <v>88</v>
          </cell>
          <cell r="F352">
            <v>44321</v>
          </cell>
          <cell r="J352" t="str">
            <v>88</v>
          </cell>
          <cell r="K352">
            <v>44344</v>
          </cell>
        </row>
        <row r="353">
          <cell r="E353" t="str">
            <v>89</v>
          </cell>
          <cell r="F353">
            <v>44321</v>
          </cell>
          <cell r="J353" t="str">
            <v>89</v>
          </cell>
          <cell r="K353">
            <v>44344</v>
          </cell>
        </row>
        <row r="354">
          <cell r="E354" t="str">
            <v>90</v>
          </cell>
          <cell r="F354">
            <v>44321</v>
          </cell>
          <cell r="J354" t="str">
            <v>90</v>
          </cell>
          <cell r="K354">
            <v>44344</v>
          </cell>
        </row>
        <row r="355">
          <cell r="E355" t="str">
            <v>91</v>
          </cell>
          <cell r="F355">
            <v>44322</v>
          </cell>
          <cell r="J355" t="str">
            <v>91</v>
          </cell>
          <cell r="K355">
            <v>44347</v>
          </cell>
        </row>
        <row r="356">
          <cell r="E356" t="str">
            <v>92</v>
          </cell>
          <cell r="F356">
            <v>44322</v>
          </cell>
          <cell r="J356" t="str">
            <v>92</v>
          </cell>
          <cell r="K356">
            <v>44347</v>
          </cell>
        </row>
        <row r="357">
          <cell r="E357" t="str">
            <v>93</v>
          </cell>
          <cell r="F357">
            <v>44322</v>
          </cell>
          <cell r="J357" t="str">
            <v>93</v>
          </cell>
          <cell r="K357">
            <v>44347</v>
          </cell>
        </row>
        <row r="358">
          <cell r="E358" t="str">
            <v>94</v>
          </cell>
          <cell r="F358">
            <v>44322</v>
          </cell>
          <cell r="J358" t="str">
            <v>94</v>
          </cell>
          <cell r="K358">
            <v>44347</v>
          </cell>
        </row>
        <row r="359">
          <cell r="E359" t="str">
            <v>95</v>
          </cell>
          <cell r="F359">
            <v>44322</v>
          </cell>
          <cell r="J359" t="str">
            <v>95</v>
          </cell>
          <cell r="K359">
            <v>44347</v>
          </cell>
        </row>
        <row r="360">
          <cell r="E360" t="str">
            <v>96</v>
          </cell>
          <cell r="F360">
            <v>44323</v>
          </cell>
          <cell r="J360" t="str">
            <v>96</v>
          </cell>
          <cell r="K360">
            <v>44347</v>
          </cell>
        </row>
        <row r="361">
          <cell r="E361" t="str">
            <v>97</v>
          </cell>
          <cell r="F361">
            <v>44323</v>
          </cell>
          <cell r="J361" t="str">
            <v>97</v>
          </cell>
          <cell r="K361">
            <v>44347</v>
          </cell>
        </row>
        <row r="362">
          <cell r="E362" t="str">
            <v>98</v>
          </cell>
          <cell r="F362">
            <v>44323</v>
          </cell>
          <cell r="J362" t="str">
            <v>98</v>
          </cell>
          <cell r="K362">
            <v>44347</v>
          </cell>
        </row>
        <row r="363">
          <cell r="E363" t="str">
            <v>99</v>
          </cell>
          <cell r="F363">
            <v>44323</v>
          </cell>
          <cell r="J363" t="str">
            <v>99</v>
          </cell>
          <cell r="K363">
            <v>44347</v>
          </cell>
        </row>
        <row r="364">
          <cell r="E364" t="str">
            <v>00</v>
          </cell>
          <cell r="F364">
            <v>44323</v>
          </cell>
          <cell r="J364" t="str">
            <v>00</v>
          </cell>
          <cell r="K364">
            <v>44347</v>
          </cell>
        </row>
        <row r="368">
          <cell r="E368" t="str">
            <v>01</v>
          </cell>
          <cell r="F368">
            <v>44351</v>
          </cell>
          <cell r="J368" t="str">
            <v>01</v>
          </cell>
          <cell r="K368">
            <v>44368</v>
          </cell>
        </row>
        <row r="369">
          <cell r="E369" t="str">
            <v>02</v>
          </cell>
          <cell r="F369">
            <v>44351</v>
          </cell>
          <cell r="J369" t="str">
            <v>02</v>
          </cell>
          <cell r="K369">
            <v>44368</v>
          </cell>
        </row>
        <row r="370">
          <cell r="E370" t="str">
            <v>03</v>
          </cell>
          <cell r="F370">
            <v>44351</v>
          </cell>
          <cell r="J370" t="str">
            <v>03</v>
          </cell>
          <cell r="K370">
            <v>44368</v>
          </cell>
        </row>
        <row r="371">
          <cell r="E371" t="str">
            <v>04</v>
          </cell>
          <cell r="F371">
            <v>44351</v>
          </cell>
          <cell r="J371" t="str">
            <v>04</v>
          </cell>
          <cell r="K371">
            <v>44368</v>
          </cell>
        </row>
        <row r="372">
          <cell r="E372" t="str">
            <v>05</v>
          </cell>
          <cell r="F372">
            <v>44351</v>
          </cell>
          <cell r="J372" t="str">
            <v>05</v>
          </cell>
          <cell r="K372">
            <v>44368</v>
          </cell>
        </row>
        <row r="373">
          <cell r="E373" t="str">
            <v>06</v>
          </cell>
          <cell r="F373">
            <v>44351</v>
          </cell>
          <cell r="J373" t="str">
            <v>06</v>
          </cell>
          <cell r="K373">
            <v>44368</v>
          </cell>
        </row>
        <row r="374">
          <cell r="E374" t="str">
            <v>07</v>
          </cell>
          <cell r="F374">
            <v>44351</v>
          </cell>
          <cell r="J374" t="str">
            <v>07</v>
          </cell>
          <cell r="K374">
            <v>44368</v>
          </cell>
        </row>
        <row r="375">
          <cell r="E375" t="str">
            <v>08</v>
          </cell>
          <cell r="F375">
            <v>44351</v>
          </cell>
          <cell r="J375" t="str">
            <v>08</v>
          </cell>
          <cell r="K375">
            <v>44368</v>
          </cell>
        </row>
        <row r="376">
          <cell r="E376" t="str">
            <v>09</v>
          </cell>
          <cell r="F376">
            <v>44351</v>
          </cell>
          <cell r="J376" t="str">
            <v>09</v>
          </cell>
          <cell r="K376">
            <v>44368</v>
          </cell>
        </row>
        <row r="377">
          <cell r="E377" t="str">
            <v>10</v>
          </cell>
          <cell r="F377">
            <v>44351</v>
          </cell>
          <cell r="J377" t="str">
            <v>10</v>
          </cell>
          <cell r="K377">
            <v>44368</v>
          </cell>
        </row>
        <row r="378">
          <cell r="E378" t="str">
            <v>11</v>
          </cell>
          <cell r="F378">
            <v>44351</v>
          </cell>
          <cell r="J378" t="str">
            <v>11</v>
          </cell>
          <cell r="K378">
            <v>44368</v>
          </cell>
        </row>
        <row r="379">
          <cell r="E379" t="str">
            <v>12</v>
          </cell>
          <cell r="F379">
            <v>44351</v>
          </cell>
          <cell r="J379" t="str">
            <v>12</v>
          </cell>
          <cell r="K379">
            <v>44368</v>
          </cell>
        </row>
        <row r="380">
          <cell r="E380" t="str">
            <v>13</v>
          </cell>
          <cell r="F380">
            <v>44351</v>
          </cell>
          <cell r="J380" t="str">
            <v>13</v>
          </cell>
          <cell r="K380">
            <v>44368</v>
          </cell>
        </row>
        <row r="381">
          <cell r="E381" t="str">
            <v>14</v>
          </cell>
          <cell r="F381">
            <v>44351</v>
          </cell>
          <cell r="J381" t="str">
            <v>14</v>
          </cell>
          <cell r="K381">
            <v>44368</v>
          </cell>
        </row>
        <row r="382">
          <cell r="E382" t="str">
            <v>15</v>
          </cell>
          <cell r="F382">
            <v>44351</v>
          </cell>
          <cell r="J382" t="str">
            <v>15</v>
          </cell>
          <cell r="K382">
            <v>44368</v>
          </cell>
        </row>
        <row r="383">
          <cell r="E383" t="str">
            <v>16</v>
          </cell>
          <cell r="F383">
            <v>44351</v>
          </cell>
          <cell r="J383" t="str">
            <v>16</v>
          </cell>
          <cell r="K383">
            <v>44368</v>
          </cell>
        </row>
        <row r="384">
          <cell r="E384" t="str">
            <v>17</v>
          </cell>
          <cell r="F384">
            <v>44351</v>
          </cell>
          <cell r="J384" t="str">
            <v>17</v>
          </cell>
          <cell r="K384">
            <v>44368</v>
          </cell>
        </row>
        <row r="385">
          <cell r="E385" t="str">
            <v>18</v>
          </cell>
          <cell r="F385">
            <v>44351</v>
          </cell>
          <cell r="J385" t="str">
            <v>18</v>
          </cell>
          <cell r="K385">
            <v>44368</v>
          </cell>
        </row>
        <row r="386">
          <cell r="E386" t="str">
            <v>19</v>
          </cell>
          <cell r="F386">
            <v>44351</v>
          </cell>
          <cell r="J386" t="str">
            <v>19</v>
          </cell>
          <cell r="K386">
            <v>44368</v>
          </cell>
        </row>
        <row r="387">
          <cell r="E387" t="str">
            <v>20</v>
          </cell>
          <cell r="F387">
            <v>44351</v>
          </cell>
          <cell r="J387" t="str">
            <v>20</v>
          </cell>
          <cell r="K387">
            <v>44368</v>
          </cell>
        </row>
        <row r="388">
          <cell r="E388" t="str">
            <v>21</v>
          </cell>
          <cell r="F388">
            <v>44355</v>
          </cell>
          <cell r="J388" t="str">
            <v>21</v>
          </cell>
          <cell r="K388">
            <v>44369</v>
          </cell>
        </row>
        <row r="389">
          <cell r="E389" t="str">
            <v>22</v>
          </cell>
          <cell r="F389">
            <v>44355</v>
          </cell>
          <cell r="J389" t="str">
            <v>22</v>
          </cell>
          <cell r="K389">
            <v>44369</v>
          </cell>
        </row>
        <row r="390">
          <cell r="E390" t="str">
            <v>23</v>
          </cell>
          <cell r="F390">
            <v>44355</v>
          </cell>
          <cell r="J390" t="str">
            <v>23</v>
          </cell>
          <cell r="K390">
            <v>44369</v>
          </cell>
        </row>
        <row r="391">
          <cell r="E391" t="str">
            <v>24</v>
          </cell>
          <cell r="F391">
            <v>44355</v>
          </cell>
          <cell r="J391" t="str">
            <v>24</v>
          </cell>
          <cell r="K391">
            <v>44369</v>
          </cell>
        </row>
        <row r="392">
          <cell r="E392" t="str">
            <v>25</v>
          </cell>
          <cell r="F392">
            <v>44355</v>
          </cell>
          <cell r="J392" t="str">
            <v>25</v>
          </cell>
          <cell r="K392">
            <v>44369</v>
          </cell>
        </row>
        <row r="393">
          <cell r="E393" t="str">
            <v>26</v>
          </cell>
          <cell r="F393">
            <v>44355</v>
          </cell>
          <cell r="J393" t="str">
            <v>26</v>
          </cell>
          <cell r="K393">
            <v>44369</v>
          </cell>
        </row>
        <row r="394">
          <cell r="E394" t="str">
            <v>27</v>
          </cell>
          <cell r="F394">
            <v>44355</v>
          </cell>
          <cell r="J394" t="str">
            <v>27</v>
          </cell>
          <cell r="K394">
            <v>44369</v>
          </cell>
        </row>
        <row r="395">
          <cell r="E395" t="str">
            <v>28</v>
          </cell>
          <cell r="F395">
            <v>44355</v>
          </cell>
          <cell r="J395" t="str">
            <v>28</v>
          </cell>
          <cell r="K395">
            <v>44369</v>
          </cell>
        </row>
        <row r="396">
          <cell r="E396" t="str">
            <v>29</v>
          </cell>
          <cell r="F396">
            <v>44355</v>
          </cell>
          <cell r="J396" t="str">
            <v>29</v>
          </cell>
          <cell r="K396">
            <v>44369</v>
          </cell>
        </row>
        <row r="397">
          <cell r="E397" t="str">
            <v>30</v>
          </cell>
          <cell r="F397">
            <v>44355</v>
          </cell>
          <cell r="J397" t="str">
            <v>30</v>
          </cell>
          <cell r="K397">
            <v>44369</v>
          </cell>
        </row>
        <row r="398">
          <cell r="E398" t="str">
            <v>31</v>
          </cell>
          <cell r="F398">
            <v>44355</v>
          </cell>
          <cell r="J398" t="str">
            <v>31</v>
          </cell>
          <cell r="K398">
            <v>44369</v>
          </cell>
        </row>
        <row r="399">
          <cell r="E399" t="str">
            <v>32</v>
          </cell>
          <cell r="F399">
            <v>44355</v>
          </cell>
          <cell r="J399" t="str">
            <v>32</v>
          </cell>
          <cell r="K399">
            <v>44369</v>
          </cell>
        </row>
        <row r="400">
          <cell r="E400" t="str">
            <v>33</v>
          </cell>
          <cell r="F400">
            <v>44355</v>
          </cell>
          <cell r="J400" t="str">
            <v>33</v>
          </cell>
          <cell r="K400">
            <v>44369</v>
          </cell>
        </row>
        <row r="401">
          <cell r="E401" t="str">
            <v>34</v>
          </cell>
          <cell r="F401">
            <v>44355</v>
          </cell>
          <cell r="J401" t="str">
            <v>34</v>
          </cell>
          <cell r="K401">
            <v>44369</v>
          </cell>
        </row>
        <row r="402">
          <cell r="E402" t="str">
            <v>35</v>
          </cell>
          <cell r="F402">
            <v>44355</v>
          </cell>
          <cell r="J402" t="str">
            <v>35</v>
          </cell>
          <cell r="K402">
            <v>44369</v>
          </cell>
        </row>
        <row r="403">
          <cell r="E403" t="str">
            <v>36</v>
          </cell>
          <cell r="F403">
            <v>44355</v>
          </cell>
          <cell r="J403" t="str">
            <v>36</v>
          </cell>
          <cell r="K403">
            <v>44369</v>
          </cell>
        </row>
        <row r="404">
          <cell r="E404" t="str">
            <v>37</v>
          </cell>
          <cell r="F404">
            <v>44355</v>
          </cell>
          <cell r="J404" t="str">
            <v>37</v>
          </cell>
          <cell r="K404">
            <v>44369</v>
          </cell>
        </row>
        <row r="405">
          <cell r="E405" t="str">
            <v>38</v>
          </cell>
          <cell r="F405">
            <v>44355</v>
          </cell>
          <cell r="J405" t="str">
            <v>38</v>
          </cell>
          <cell r="K405">
            <v>44369</v>
          </cell>
        </row>
        <row r="406">
          <cell r="E406" t="str">
            <v>39</v>
          </cell>
          <cell r="F406">
            <v>44355</v>
          </cell>
          <cell r="J406" t="str">
            <v>39</v>
          </cell>
          <cell r="K406">
            <v>44369</v>
          </cell>
        </row>
        <row r="407">
          <cell r="E407" t="str">
            <v>40</v>
          </cell>
          <cell r="F407">
            <v>44355</v>
          </cell>
          <cell r="J407" t="str">
            <v>40</v>
          </cell>
          <cell r="K407">
            <v>44369</v>
          </cell>
        </row>
        <row r="408">
          <cell r="E408" t="str">
            <v>41</v>
          </cell>
          <cell r="F408">
            <v>44356</v>
          </cell>
          <cell r="J408" t="str">
            <v>41</v>
          </cell>
          <cell r="K408">
            <v>44370</v>
          </cell>
        </row>
        <row r="409">
          <cell r="E409" t="str">
            <v>42</v>
          </cell>
          <cell r="F409">
            <v>44356</v>
          </cell>
          <cell r="J409" t="str">
            <v>42</v>
          </cell>
          <cell r="K409">
            <v>44370</v>
          </cell>
        </row>
        <row r="410">
          <cell r="E410" t="str">
            <v>43</v>
          </cell>
          <cell r="F410">
            <v>44356</v>
          </cell>
          <cell r="J410" t="str">
            <v>43</v>
          </cell>
          <cell r="K410">
            <v>44370</v>
          </cell>
        </row>
        <row r="411">
          <cell r="E411" t="str">
            <v>44</v>
          </cell>
          <cell r="F411">
            <v>44356</v>
          </cell>
          <cell r="J411" t="str">
            <v>44</v>
          </cell>
          <cell r="K411">
            <v>44370</v>
          </cell>
        </row>
        <row r="412">
          <cell r="E412" t="str">
            <v>45</v>
          </cell>
          <cell r="F412">
            <v>44356</v>
          </cell>
          <cell r="J412" t="str">
            <v>45</v>
          </cell>
          <cell r="K412">
            <v>44370</v>
          </cell>
        </row>
        <row r="413">
          <cell r="E413" t="str">
            <v>46</v>
          </cell>
          <cell r="F413">
            <v>44356</v>
          </cell>
          <cell r="J413" t="str">
            <v>46</v>
          </cell>
          <cell r="K413">
            <v>44370</v>
          </cell>
        </row>
        <row r="414">
          <cell r="E414" t="str">
            <v>47</v>
          </cell>
          <cell r="F414">
            <v>44356</v>
          </cell>
          <cell r="J414" t="str">
            <v>47</v>
          </cell>
          <cell r="K414">
            <v>44370</v>
          </cell>
        </row>
        <row r="415">
          <cell r="E415" t="str">
            <v>48</v>
          </cell>
          <cell r="F415">
            <v>44356</v>
          </cell>
          <cell r="J415" t="str">
            <v>48</v>
          </cell>
          <cell r="K415">
            <v>44370</v>
          </cell>
        </row>
        <row r="416">
          <cell r="E416" t="str">
            <v>49</v>
          </cell>
          <cell r="F416">
            <v>44356</v>
          </cell>
          <cell r="J416" t="str">
            <v>49</v>
          </cell>
          <cell r="K416">
            <v>44370</v>
          </cell>
        </row>
        <row r="417">
          <cell r="E417" t="str">
            <v>50</v>
          </cell>
          <cell r="F417">
            <v>44356</v>
          </cell>
          <cell r="J417" t="str">
            <v>50</v>
          </cell>
          <cell r="K417">
            <v>44370</v>
          </cell>
        </row>
        <row r="418">
          <cell r="E418" t="str">
            <v>51</v>
          </cell>
          <cell r="F418">
            <v>44356</v>
          </cell>
          <cell r="J418" t="str">
            <v>51</v>
          </cell>
          <cell r="K418">
            <v>44370</v>
          </cell>
        </row>
        <row r="419">
          <cell r="E419" t="str">
            <v>52</v>
          </cell>
          <cell r="F419">
            <v>44356</v>
          </cell>
          <cell r="J419" t="str">
            <v>52</v>
          </cell>
          <cell r="K419">
            <v>44370</v>
          </cell>
        </row>
        <row r="420">
          <cell r="E420" t="str">
            <v>53</v>
          </cell>
          <cell r="F420">
            <v>44356</v>
          </cell>
          <cell r="J420" t="str">
            <v>53</v>
          </cell>
          <cell r="K420">
            <v>44370</v>
          </cell>
        </row>
        <row r="421">
          <cell r="E421" t="str">
            <v>54</v>
          </cell>
          <cell r="F421">
            <v>44356</v>
          </cell>
          <cell r="J421" t="str">
            <v>54</v>
          </cell>
          <cell r="K421">
            <v>44370</v>
          </cell>
        </row>
        <row r="422">
          <cell r="E422" t="str">
            <v>55</v>
          </cell>
          <cell r="F422">
            <v>44356</v>
          </cell>
          <cell r="J422" t="str">
            <v>55</v>
          </cell>
          <cell r="K422">
            <v>44370</v>
          </cell>
        </row>
        <row r="423">
          <cell r="E423" t="str">
            <v>56</v>
          </cell>
          <cell r="F423">
            <v>44356</v>
          </cell>
          <cell r="J423" t="str">
            <v>56</v>
          </cell>
          <cell r="K423">
            <v>44370</v>
          </cell>
        </row>
        <row r="424">
          <cell r="E424" t="str">
            <v>57</v>
          </cell>
          <cell r="F424">
            <v>44356</v>
          </cell>
          <cell r="J424" t="str">
            <v>57</v>
          </cell>
          <cell r="K424">
            <v>44370</v>
          </cell>
        </row>
        <row r="425">
          <cell r="E425" t="str">
            <v>58</v>
          </cell>
          <cell r="F425">
            <v>44356</v>
          </cell>
          <cell r="J425" t="str">
            <v>58</v>
          </cell>
          <cell r="K425">
            <v>44370</v>
          </cell>
        </row>
        <row r="426">
          <cell r="E426" t="str">
            <v>59</v>
          </cell>
          <cell r="F426">
            <v>44356</v>
          </cell>
          <cell r="J426" t="str">
            <v>59</v>
          </cell>
          <cell r="K426">
            <v>44370</v>
          </cell>
        </row>
        <row r="427">
          <cell r="E427" t="str">
            <v>60</v>
          </cell>
          <cell r="F427">
            <v>44356</v>
          </cell>
          <cell r="J427" t="str">
            <v>60</v>
          </cell>
          <cell r="K427">
            <v>44370</v>
          </cell>
        </row>
        <row r="428">
          <cell r="E428" t="str">
            <v>61</v>
          </cell>
          <cell r="F428">
            <v>44357</v>
          </cell>
          <cell r="J428" t="str">
            <v>61</v>
          </cell>
          <cell r="K428">
            <v>44371</v>
          </cell>
        </row>
        <row r="429">
          <cell r="E429" t="str">
            <v>62</v>
          </cell>
          <cell r="F429">
            <v>44357</v>
          </cell>
          <cell r="J429" t="str">
            <v>62</v>
          </cell>
          <cell r="K429">
            <v>44371</v>
          </cell>
        </row>
        <row r="430">
          <cell r="E430" t="str">
            <v>63</v>
          </cell>
          <cell r="F430">
            <v>44357</v>
          </cell>
          <cell r="J430" t="str">
            <v>63</v>
          </cell>
          <cell r="K430">
            <v>44371</v>
          </cell>
        </row>
        <row r="431">
          <cell r="E431" t="str">
            <v>64</v>
          </cell>
          <cell r="F431">
            <v>44357</v>
          </cell>
          <cell r="J431" t="str">
            <v>64</v>
          </cell>
          <cell r="K431">
            <v>44371</v>
          </cell>
        </row>
        <row r="432">
          <cell r="E432" t="str">
            <v>65</v>
          </cell>
          <cell r="F432">
            <v>44357</v>
          </cell>
          <cell r="J432" t="str">
            <v>65</v>
          </cell>
          <cell r="K432">
            <v>44371</v>
          </cell>
        </row>
        <row r="433">
          <cell r="E433" t="str">
            <v>66</v>
          </cell>
          <cell r="F433">
            <v>44357</v>
          </cell>
          <cell r="J433" t="str">
            <v>66</v>
          </cell>
          <cell r="K433">
            <v>44371</v>
          </cell>
        </row>
        <row r="434">
          <cell r="E434" t="str">
            <v>67</v>
          </cell>
          <cell r="F434">
            <v>44357</v>
          </cell>
          <cell r="J434" t="str">
            <v>67</v>
          </cell>
          <cell r="K434">
            <v>44371</v>
          </cell>
        </row>
        <row r="435">
          <cell r="E435" t="str">
            <v>68</v>
          </cell>
          <cell r="F435">
            <v>44357</v>
          </cell>
          <cell r="J435" t="str">
            <v>68</v>
          </cell>
          <cell r="K435">
            <v>44371</v>
          </cell>
        </row>
        <row r="436">
          <cell r="E436" t="str">
            <v>69</v>
          </cell>
          <cell r="F436">
            <v>44357</v>
          </cell>
          <cell r="J436" t="str">
            <v>69</v>
          </cell>
          <cell r="K436">
            <v>44371</v>
          </cell>
        </row>
        <row r="437">
          <cell r="E437" t="str">
            <v>70</v>
          </cell>
          <cell r="F437">
            <v>44357</v>
          </cell>
          <cell r="J437" t="str">
            <v>70</v>
          </cell>
          <cell r="K437">
            <v>44371</v>
          </cell>
        </row>
        <row r="438">
          <cell r="E438" t="str">
            <v>71</v>
          </cell>
          <cell r="F438">
            <v>44357</v>
          </cell>
          <cell r="J438" t="str">
            <v>71</v>
          </cell>
          <cell r="K438">
            <v>44371</v>
          </cell>
        </row>
        <row r="439">
          <cell r="E439" t="str">
            <v>72</v>
          </cell>
          <cell r="F439">
            <v>44357</v>
          </cell>
          <cell r="J439" t="str">
            <v>72</v>
          </cell>
          <cell r="K439">
            <v>44371</v>
          </cell>
        </row>
        <row r="440">
          <cell r="E440" t="str">
            <v>73</v>
          </cell>
          <cell r="F440">
            <v>44357</v>
          </cell>
          <cell r="J440" t="str">
            <v>73</v>
          </cell>
          <cell r="K440">
            <v>44371</v>
          </cell>
        </row>
        <row r="441">
          <cell r="E441" t="str">
            <v>74</v>
          </cell>
          <cell r="F441">
            <v>44357</v>
          </cell>
          <cell r="J441" t="str">
            <v>74</v>
          </cell>
          <cell r="K441">
            <v>44371</v>
          </cell>
        </row>
        <row r="442">
          <cell r="E442" t="str">
            <v>75</v>
          </cell>
          <cell r="F442">
            <v>44357</v>
          </cell>
          <cell r="J442" t="str">
            <v>75</v>
          </cell>
          <cell r="K442">
            <v>44371</v>
          </cell>
        </row>
        <row r="443">
          <cell r="E443" t="str">
            <v>76</v>
          </cell>
          <cell r="F443">
            <v>44357</v>
          </cell>
          <cell r="J443" t="str">
            <v>76</v>
          </cell>
          <cell r="K443">
            <v>44371</v>
          </cell>
        </row>
        <row r="444">
          <cell r="E444" t="str">
            <v>77</v>
          </cell>
          <cell r="F444">
            <v>44357</v>
          </cell>
          <cell r="J444" t="str">
            <v>77</v>
          </cell>
          <cell r="K444">
            <v>44371</v>
          </cell>
        </row>
        <row r="445">
          <cell r="E445" t="str">
            <v>78</v>
          </cell>
          <cell r="F445">
            <v>44357</v>
          </cell>
          <cell r="J445" t="str">
            <v>78</v>
          </cell>
          <cell r="K445">
            <v>44371</v>
          </cell>
        </row>
        <row r="446">
          <cell r="E446" t="str">
            <v>79</v>
          </cell>
          <cell r="F446">
            <v>44357</v>
          </cell>
          <cell r="J446" t="str">
            <v>79</v>
          </cell>
          <cell r="K446">
            <v>44371</v>
          </cell>
        </row>
        <row r="447">
          <cell r="E447" t="str">
            <v>80</v>
          </cell>
          <cell r="F447">
            <v>44357</v>
          </cell>
          <cell r="J447" t="str">
            <v>80</v>
          </cell>
          <cell r="K447">
            <v>44371</v>
          </cell>
        </row>
        <row r="448">
          <cell r="E448" t="str">
            <v>81</v>
          </cell>
          <cell r="F448">
            <v>44358</v>
          </cell>
          <cell r="J448" t="str">
            <v>81</v>
          </cell>
          <cell r="K448">
            <v>44372</v>
          </cell>
        </row>
        <row r="449">
          <cell r="E449" t="str">
            <v>82</v>
          </cell>
          <cell r="F449">
            <v>44358</v>
          </cell>
          <cell r="J449" t="str">
            <v>82</v>
          </cell>
          <cell r="K449">
            <v>44372</v>
          </cell>
        </row>
        <row r="450">
          <cell r="E450" t="str">
            <v>83</v>
          </cell>
          <cell r="F450">
            <v>44358</v>
          </cell>
          <cell r="J450" t="str">
            <v>83</v>
          </cell>
          <cell r="K450">
            <v>44372</v>
          </cell>
        </row>
        <row r="451">
          <cell r="E451" t="str">
            <v>84</v>
          </cell>
          <cell r="F451">
            <v>44358</v>
          </cell>
          <cell r="J451" t="str">
            <v>84</v>
          </cell>
          <cell r="K451">
            <v>44372</v>
          </cell>
        </row>
        <row r="452">
          <cell r="E452" t="str">
            <v>85</v>
          </cell>
          <cell r="F452">
            <v>44358</v>
          </cell>
          <cell r="J452" t="str">
            <v>85</v>
          </cell>
          <cell r="K452">
            <v>44372</v>
          </cell>
        </row>
        <row r="453">
          <cell r="E453" t="str">
            <v>86</v>
          </cell>
          <cell r="F453">
            <v>44358</v>
          </cell>
          <cell r="J453" t="str">
            <v>86</v>
          </cell>
          <cell r="K453">
            <v>44372</v>
          </cell>
        </row>
        <row r="454">
          <cell r="E454" t="str">
            <v>87</v>
          </cell>
          <cell r="F454">
            <v>44358</v>
          </cell>
          <cell r="J454" t="str">
            <v>87</v>
          </cell>
          <cell r="K454">
            <v>44372</v>
          </cell>
        </row>
        <row r="455">
          <cell r="E455" t="str">
            <v>88</v>
          </cell>
          <cell r="F455">
            <v>44358</v>
          </cell>
          <cell r="J455" t="str">
            <v>88</v>
          </cell>
          <cell r="K455">
            <v>44372</v>
          </cell>
        </row>
        <row r="456">
          <cell r="E456" t="str">
            <v>89</v>
          </cell>
          <cell r="F456">
            <v>44358</v>
          </cell>
          <cell r="J456" t="str">
            <v>89</v>
          </cell>
          <cell r="K456">
            <v>44372</v>
          </cell>
        </row>
        <row r="457">
          <cell r="E457" t="str">
            <v>90</v>
          </cell>
          <cell r="F457">
            <v>44358</v>
          </cell>
          <cell r="J457" t="str">
            <v>90</v>
          </cell>
          <cell r="K457">
            <v>44372</v>
          </cell>
        </row>
        <row r="458">
          <cell r="E458" t="str">
            <v>91</v>
          </cell>
          <cell r="F458">
            <v>44358</v>
          </cell>
          <cell r="J458" t="str">
            <v>91</v>
          </cell>
          <cell r="K458">
            <v>44372</v>
          </cell>
        </row>
        <row r="459">
          <cell r="E459" t="str">
            <v>92</v>
          </cell>
          <cell r="F459">
            <v>44358</v>
          </cell>
          <cell r="J459" t="str">
            <v>92</v>
          </cell>
          <cell r="K459">
            <v>44372</v>
          </cell>
        </row>
        <row r="460">
          <cell r="E460" t="str">
            <v>93</v>
          </cell>
          <cell r="F460">
            <v>44358</v>
          </cell>
          <cell r="J460" t="str">
            <v>93</v>
          </cell>
          <cell r="K460">
            <v>44372</v>
          </cell>
        </row>
        <row r="461">
          <cell r="E461" t="str">
            <v>94</v>
          </cell>
          <cell r="F461">
            <v>44358</v>
          </cell>
          <cell r="J461" t="str">
            <v>94</v>
          </cell>
          <cell r="K461">
            <v>44372</v>
          </cell>
        </row>
        <row r="462">
          <cell r="E462" t="str">
            <v>95</v>
          </cell>
          <cell r="F462">
            <v>44358</v>
          </cell>
          <cell r="J462" t="str">
            <v>95</v>
          </cell>
          <cell r="K462">
            <v>44372</v>
          </cell>
        </row>
        <row r="463">
          <cell r="E463" t="str">
            <v>96</v>
          </cell>
          <cell r="F463">
            <v>44358</v>
          </cell>
          <cell r="J463" t="str">
            <v>96</v>
          </cell>
          <cell r="K463">
            <v>44372</v>
          </cell>
        </row>
        <row r="464">
          <cell r="E464" t="str">
            <v>97</v>
          </cell>
          <cell r="F464">
            <v>44358</v>
          </cell>
          <cell r="J464" t="str">
            <v>97</v>
          </cell>
          <cell r="K464">
            <v>44372</v>
          </cell>
        </row>
        <row r="465">
          <cell r="E465" t="str">
            <v>98</v>
          </cell>
          <cell r="F465">
            <v>44358</v>
          </cell>
          <cell r="J465" t="str">
            <v>98</v>
          </cell>
          <cell r="K465">
            <v>44372</v>
          </cell>
        </row>
        <row r="466">
          <cell r="E466" t="str">
            <v>99</v>
          </cell>
          <cell r="F466">
            <v>44358</v>
          </cell>
          <cell r="J466" t="str">
            <v>99</v>
          </cell>
          <cell r="K466">
            <v>44372</v>
          </cell>
        </row>
        <row r="467">
          <cell r="E467" t="str">
            <v>00</v>
          </cell>
          <cell r="F467">
            <v>44358</v>
          </cell>
          <cell r="J467" t="str">
            <v>00</v>
          </cell>
          <cell r="K467">
            <v>44372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U6" headerRowCount="0" totalsRowShown="0" headerRowDxfId="224" dataDxfId="222" headerRowBorderDxfId="223" tableBorderDxfId="221" totalsRowBorderDxfId="220">
  <tableColumns count="20">
    <tableColumn id="1" xr3:uid="{00000000-0010-0000-0000-000001000000}" name="Columna1" headerRowDxfId="219" dataDxfId="218"/>
    <tableColumn id="2" xr3:uid="{00000000-0010-0000-0000-000002000000}" name="Columna2" headerRowDxfId="217" dataDxfId="216"/>
    <tableColumn id="3" xr3:uid="{00000000-0010-0000-0000-000003000000}" name="Columna3" headerRowDxfId="215" dataDxfId="214"/>
    <tableColumn id="21" xr3:uid="{00000000-0010-0000-0000-000015000000}" name="Columna21" headerRowDxfId="213" dataDxfId="212">
      <calculatedColumnFormula>+'resumen 12 x 24'!C18</calculatedColumnFormula>
    </tableColumn>
    <tableColumn id="4" xr3:uid="{00000000-0010-0000-0000-000004000000}" name="Columna4" headerRowDxfId="211" dataDxfId="210">
      <calculatedColumnFormula>+Tabla1[[#This Row],[Columna3]]/220</calculatedColumnFormula>
    </tableColumn>
    <tableColumn id="5" xr3:uid="{00000000-0010-0000-0000-000005000000}" name="Columna5" headerRowDxfId="209" dataDxfId="208"/>
    <tableColumn id="6" xr3:uid="{00000000-0010-0000-0000-000006000000}" name="Columna6" headerRowDxfId="207" dataDxfId="206"/>
    <tableColumn id="7" xr3:uid="{00000000-0010-0000-0000-000007000000}" name="Columna7" headerRowDxfId="205" dataDxfId="204"/>
    <tableColumn id="8" xr3:uid="{00000000-0010-0000-0000-000008000000}" name="Columna8" headerRowDxfId="203" dataDxfId="202"/>
    <tableColumn id="9" xr3:uid="{00000000-0010-0000-0000-000009000000}" name="Columna9" headerRowDxfId="201" dataDxfId="200" dataCellStyle="Normal 9"/>
    <tableColumn id="10" xr3:uid="{00000000-0010-0000-0000-00000A000000}" name="Columna10" headerRowDxfId="199" dataDxfId="198"/>
    <tableColumn id="11" xr3:uid="{00000000-0010-0000-0000-00000B000000}" name="Columna11" headerRowDxfId="197" dataDxfId="196" dataCellStyle="Normal 9"/>
    <tableColumn id="12" xr3:uid="{00000000-0010-0000-0000-00000C000000}" name="Columna12" headerRowDxfId="195" dataDxfId="194">
      <calculatedColumnFormula>IFERROR((F4*$N$3)*G4,0)</calculatedColumnFormula>
    </tableColumn>
    <tableColumn id="13" xr3:uid="{00000000-0010-0000-0000-00000D000000}" name="Columna13" headerRowDxfId="193" dataDxfId="192">
      <calculatedColumnFormula>IFERROR((F4*$O$3)*H4,0)</calculatedColumnFormula>
    </tableColumn>
    <tableColumn id="14" xr3:uid="{00000000-0010-0000-0000-00000E000000}" name="Columna14" headerRowDxfId="191" dataDxfId="190">
      <calculatedColumnFormula>IFERROR((F4*$P$3)*I4,0)</calculatedColumnFormula>
    </tableColumn>
    <tableColumn id="15" xr3:uid="{00000000-0010-0000-0000-00000F000000}" name="Columna15" headerRowDxfId="189" dataDxfId="188">
      <calculatedColumnFormula>IFERROR((F4*$Q$3)*J4,0)</calculatedColumnFormula>
    </tableColumn>
    <tableColumn id="16" xr3:uid="{00000000-0010-0000-0000-000010000000}" name="Columna16" headerRowDxfId="187" dataDxfId="186">
      <calculatedColumnFormula>IFERROR((F4*$R$3)*K4,0)</calculatedColumnFormula>
    </tableColumn>
    <tableColumn id="17" xr3:uid="{00000000-0010-0000-0000-000011000000}" name="Columna17" headerRowDxfId="185" dataDxfId="184">
      <calculatedColumnFormula>IFERROR((F4*$S$3)*L4,0)</calculatedColumnFormula>
    </tableColumn>
    <tableColumn id="18" xr3:uid="{00000000-0010-0000-0000-000012000000}" name="Columna18" headerRowDxfId="183" dataDxfId="182">
      <calculatedColumnFormula>IFERROR((F4*$T$3)*M4,0)</calculatedColumnFormula>
    </tableColumn>
    <tableColumn id="19" xr3:uid="{00000000-0010-0000-0000-000013000000}" name="Columna19" headerRowDxfId="181" dataDxfId="180">
      <calculatedColumnFormula>SUM(Tabla1[[#This Row],[Columna12]:[Columna18]])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B11:U13" headerRowCount="0" totalsRowShown="0" headerRowDxfId="179" dataDxfId="177" headerRowBorderDxfId="178" tableBorderDxfId="176" totalsRowBorderDxfId="175">
  <tableColumns count="20">
    <tableColumn id="1" xr3:uid="{00000000-0010-0000-0100-000001000000}" name="Columna1" headerRowDxfId="174" dataDxfId="173"/>
    <tableColumn id="2" xr3:uid="{00000000-0010-0000-0100-000002000000}" name="Columna2" headerRowDxfId="172" dataDxfId="171"/>
    <tableColumn id="3" xr3:uid="{00000000-0010-0000-0100-000003000000}" name="Columna3" headerRowDxfId="170" dataDxfId="169"/>
    <tableColumn id="21" xr3:uid="{00000000-0010-0000-0100-000015000000}" name="Columna21" headerRowDxfId="168" dataDxfId="167">
      <calculatedColumnFormula>44*5</calculatedColumnFormula>
    </tableColumn>
    <tableColumn id="4" xr3:uid="{00000000-0010-0000-0100-000004000000}" name="Columna4" headerRowDxfId="166" dataDxfId="165">
      <calculatedColumnFormula>+Tabla14[[#This Row],[Columna3]]/220</calculatedColumnFormula>
    </tableColumn>
    <tableColumn id="5" xr3:uid="{00000000-0010-0000-0100-000005000000}" name="Columna5" headerRowDxfId="164" dataDxfId="163"/>
    <tableColumn id="6" xr3:uid="{00000000-0010-0000-0100-000006000000}" name="Columna6" headerRowDxfId="162" dataDxfId="161"/>
    <tableColumn id="7" xr3:uid="{00000000-0010-0000-0100-000007000000}" name="Columna7" headerRowDxfId="160" dataDxfId="159" dataCellStyle="Normal 9"/>
    <tableColumn id="8" xr3:uid="{00000000-0010-0000-0100-000008000000}" name="Columna8" headerRowDxfId="158" dataDxfId="157" dataCellStyle="Normal 9"/>
    <tableColumn id="9" xr3:uid="{00000000-0010-0000-0100-000009000000}" name="Columna9" headerRowDxfId="156" dataDxfId="155" dataCellStyle="Normal 9"/>
    <tableColumn id="10" xr3:uid="{00000000-0010-0000-0100-00000A000000}" name="Columna10" headerRowDxfId="154" dataDxfId="153" dataCellStyle="Normal 9"/>
    <tableColumn id="11" xr3:uid="{00000000-0010-0000-0100-00000B000000}" name="Columna11" headerRowDxfId="152" dataDxfId="151" dataCellStyle="Normal 9"/>
    <tableColumn id="12" xr3:uid="{00000000-0010-0000-0100-00000C000000}" name="Columna12" headerRowDxfId="150" dataDxfId="149">
      <calculatedColumnFormula>IFERROR((F11*$N$3)*G11,0)</calculatedColumnFormula>
    </tableColumn>
    <tableColumn id="13" xr3:uid="{00000000-0010-0000-0100-00000D000000}" name="Columna13" headerRowDxfId="148" dataDxfId="147">
      <calculatedColumnFormula>IFERROR((F11*$O$3)*H11,0)</calculatedColumnFormula>
    </tableColumn>
    <tableColumn id="14" xr3:uid="{00000000-0010-0000-0100-00000E000000}" name="Columna14" headerRowDxfId="146" dataDxfId="145">
      <calculatedColumnFormula>IFERROR((F11*$P$3)*I11,0)</calculatedColumnFormula>
    </tableColumn>
    <tableColumn id="15" xr3:uid="{00000000-0010-0000-0100-00000F000000}" name="Columna15" headerRowDxfId="144" dataDxfId="143">
      <calculatedColumnFormula>IFERROR((F11*$Q$3)*J11,0)</calculatedColumnFormula>
    </tableColumn>
    <tableColumn id="16" xr3:uid="{00000000-0010-0000-0100-000010000000}" name="Columna16" headerRowDxfId="142" dataDxfId="141">
      <calculatedColumnFormula>IFERROR((F11*$R$3)*K11,0)</calculatedColumnFormula>
    </tableColumn>
    <tableColumn id="17" xr3:uid="{00000000-0010-0000-0100-000011000000}" name="Columna17" headerRowDxfId="140" dataDxfId="139">
      <calculatedColumnFormula>IFERROR((F11*$S$3)*L11,0)</calculatedColumnFormula>
    </tableColumn>
    <tableColumn id="18" xr3:uid="{00000000-0010-0000-0100-000012000000}" name="Columna18" headerRowDxfId="138" dataDxfId="137">
      <calculatedColumnFormula>IFERROR((F11*$T$3)*M11,0)</calculatedColumnFormula>
    </tableColumn>
    <tableColumn id="19" xr3:uid="{00000000-0010-0000-0100-000013000000}" name="Columna19" headerRowDxfId="136" dataDxfId="135">
      <calculatedColumnFormula>SUM(Tabla14[[#This Row],[Columna12]:[Columna18]])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15" displayName="Tabla15" ref="B18:U20" headerRowCount="0" totalsRowShown="0" headerRowDxfId="134" dataDxfId="132" headerRowBorderDxfId="133" tableBorderDxfId="131" totalsRowBorderDxfId="130">
  <tableColumns count="20">
    <tableColumn id="1" xr3:uid="{00000000-0010-0000-0200-000001000000}" name="Columna1" headerRowDxfId="129" dataDxfId="128"/>
    <tableColumn id="2" xr3:uid="{00000000-0010-0000-0200-000002000000}" name="Columna2" headerRowDxfId="127" dataDxfId="126"/>
    <tableColumn id="3" xr3:uid="{00000000-0010-0000-0200-000003000000}" name="Columna3" headerRowDxfId="125" dataDxfId="124"/>
    <tableColumn id="21" xr3:uid="{00000000-0010-0000-0200-000015000000}" name="Columna21" headerRowDxfId="123" dataDxfId="122">
      <calculatedColumnFormula>42*5</calculatedColumnFormula>
    </tableColumn>
    <tableColumn id="4" xr3:uid="{00000000-0010-0000-0200-000004000000}" name="Columna4" headerRowDxfId="121" dataDxfId="120">
      <calculatedColumnFormula>+Tabla15[[#This Row],[Columna3]]/220</calculatedColumnFormula>
    </tableColumn>
    <tableColumn id="5" xr3:uid="{00000000-0010-0000-0200-000005000000}" name="Columna5" headerRowDxfId="119" dataDxfId="118" dataCellStyle="Normal 9"/>
    <tableColumn id="6" xr3:uid="{00000000-0010-0000-0200-000006000000}" name="Columna6" headerRowDxfId="117" dataDxfId="116" dataCellStyle="Normal 9"/>
    <tableColumn id="7" xr3:uid="{00000000-0010-0000-0200-000007000000}" name="Columna7" headerRowDxfId="115" dataDxfId="114" dataCellStyle="Normal 9"/>
    <tableColumn id="8" xr3:uid="{00000000-0010-0000-0200-000008000000}" name="Columna8" headerRowDxfId="113" dataDxfId="112" dataCellStyle="Normal 9"/>
    <tableColumn id="9" xr3:uid="{00000000-0010-0000-0200-000009000000}" name="Columna9" headerRowDxfId="111" dataDxfId="110" dataCellStyle="Normal 9"/>
    <tableColumn id="10" xr3:uid="{00000000-0010-0000-0200-00000A000000}" name="Columna10" headerRowDxfId="109" dataDxfId="108" dataCellStyle="Normal 9"/>
    <tableColumn id="11" xr3:uid="{00000000-0010-0000-0200-00000B000000}" name="Columna11" headerRowDxfId="107" dataDxfId="106" dataCellStyle="Normal 9"/>
    <tableColumn id="12" xr3:uid="{00000000-0010-0000-0200-00000C000000}" name="Columna12" headerRowDxfId="105" dataDxfId="104">
      <calculatedColumnFormula>IFERROR((F18*$N$3)*G18,0)</calculatedColumnFormula>
    </tableColumn>
    <tableColumn id="13" xr3:uid="{00000000-0010-0000-0200-00000D000000}" name="Columna13" headerRowDxfId="103" dataDxfId="102">
      <calculatedColumnFormula>IFERROR((F18*$O$17)*H18,0)</calculatedColumnFormula>
    </tableColumn>
    <tableColumn id="14" xr3:uid="{00000000-0010-0000-0200-00000E000000}" name="Columna14" headerRowDxfId="101" dataDxfId="100">
      <calculatedColumnFormula>IFERROR((F18*$P$3)*I18,0)</calculatedColumnFormula>
    </tableColumn>
    <tableColumn id="15" xr3:uid="{00000000-0010-0000-0200-00000F000000}" name="Columna15" headerRowDxfId="99" dataDxfId="98">
      <calculatedColumnFormula>IFERROR((F18*$Q$3)*J18,0)</calculatedColumnFormula>
    </tableColumn>
    <tableColumn id="16" xr3:uid="{00000000-0010-0000-0200-000010000000}" name="Columna16" headerRowDxfId="97" dataDxfId="96">
      <calculatedColumnFormula>IFERROR((F18*$R$3)*K18,0)</calculatedColumnFormula>
    </tableColumn>
    <tableColumn id="17" xr3:uid="{00000000-0010-0000-0200-000011000000}" name="Columna17" headerRowDxfId="95" dataDxfId="94">
      <calculatedColumnFormula>IFERROR((F18*$S$3)*L18,0)</calculatedColumnFormula>
    </tableColumn>
    <tableColumn id="18" xr3:uid="{00000000-0010-0000-0200-000012000000}" name="Columna18" headerRowDxfId="93" dataDxfId="92">
      <calculatedColumnFormula>IFERROR((F18*$T$3)*M18,0)</calculatedColumnFormula>
    </tableColumn>
    <tableColumn id="19" xr3:uid="{00000000-0010-0000-0200-000013000000}" name="Columna19" headerRowDxfId="91" dataDxfId="90">
      <calculatedColumnFormula>SUM(Tabla15[[#This Row],[Columna12]:[Columna18]])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16" displayName="Tabla16" ref="B26:U28" headerRowCount="0" totalsRowShown="0" headerRowDxfId="89" dataDxfId="87" headerRowBorderDxfId="88" tableBorderDxfId="86" totalsRowBorderDxfId="85">
  <tableColumns count="20">
    <tableColumn id="1" xr3:uid="{00000000-0010-0000-0300-000001000000}" name="Columna1" headerRowDxfId="84" dataDxfId="83"/>
    <tableColumn id="2" xr3:uid="{00000000-0010-0000-0300-000002000000}" name="Columna2" headerRowDxfId="82" dataDxfId="81"/>
    <tableColumn id="3" xr3:uid="{00000000-0010-0000-0300-000003000000}" name="Columna3" headerRowDxfId="80" dataDxfId="79"/>
    <tableColumn id="21" xr3:uid="{00000000-0010-0000-0300-000015000000}" name="Columna21" headerRowDxfId="78" dataDxfId="77" dataCellStyle="Normal 9"/>
    <tableColumn id="4" xr3:uid="{00000000-0010-0000-0300-000004000000}" name="Columna4" headerRowDxfId="76" dataDxfId="75">
      <calculatedColumnFormula>+Tabla16[[#This Row],[Columna3]]/220</calculatedColumnFormula>
    </tableColumn>
    <tableColumn id="5" xr3:uid="{00000000-0010-0000-0300-000005000000}" name="Columna5" headerRowDxfId="74" dataDxfId="73" dataCellStyle="Normal 9"/>
    <tableColumn id="6" xr3:uid="{00000000-0010-0000-0300-000006000000}" name="Columna6" headerRowDxfId="72" dataDxfId="71" dataCellStyle="Normal 9"/>
    <tableColumn id="7" xr3:uid="{00000000-0010-0000-0300-000007000000}" name="Columna7" headerRowDxfId="70" dataDxfId="69" dataCellStyle="Normal 9"/>
    <tableColumn id="8" xr3:uid="{00000000-0010-0000-0300-000008000000}" name="Columna8" headerRowDxfId="68" dataDxfId="67" dataCellStyle="Normal 9"/>
    <tableColumn id="9" xr3:uid="{00000000-0010-0000-0300-000009000000}" name="Columna9" headerRowDxfId="66" dataDxfId="65" dataCellStyle="Normal 9"/>
    <tableColumn id="10" xr3:uid="{00000000-0010-0000-0300-00000A000000}" name="Columna10" headerRowDxfId="64" dataDxfId="63" dataCellStyle="Normal 9"/>
    <tableColumn id="11" xr3:uid="{00000000-0010-0000-0300-00000B000000}" name="Columna11" headerRowDxfId="62" dataDxfId="61" dataCellStyle="Normal 9"/>
    <tableColumn id="12" xr3:uid="{00000000-0010-0000-0300-00000C000000}" name="Columna12" headerRowDxfId="60" dataDxfId="59">
      <calculatedColumnFormula>IFERROR((F26*$N$3)*G26,0)</calculatedColumnFormula>
    </tableColumn>
    <tableColumn id="13" xr3:uid="{00000000-0010-0000-0300-00000D000000}" name="Columna13" headerRowDxfId="58" dataDxfId="57">
      <calculatedColumnFormula>IFERROR((F26*$O$25)*H26,0)</calculatedColumnFormula>
    </tableColumn>
    <tableColumn id="14" xr3:uid="{00000000-0010-0000-0300-00000E000000}" name="Columna14" headerRowDxfId="56" dataDxfId="55">
      <calculatedColumnFormula>IFERROR((F26*$P$3)*I26,0)</calculatedColumnFormula>
    </tableColumn>
    <tableColumn id="15" xr3:uid="{00000000-0010-0000-0300-00000F000000}" name="Columna15" headerRowDxfId="54" dataDxfId="53">
      <calculatedColumnFormula>IFERROR((F26*$Q$3)*J26,0)</calculatedColumnFormula>
    </tableColumn>
    <tableColumn id="16" xr3:uid="{00000000-0010-0000-0300-000010000000}" name="Columna16" headerRowDxfId="52" dataDxfId="51">
      <calculatedColumnFormula>IFERROR((F26*$R$3)*K26,0)</calculatedColumnFormula>
    </tableColumn>
    <tableColumn id="17" xr3:uid="{00000000-0010-0000-0300-000011000000}" name="Columna17" headerRowDxfId="50" dataDxfId="49">
      <calculatedColumnFormula>IFERROR((F26*$S$3)*L26,0)</calculatedColumnFormula>
    </tableColumn>
    <tableColumn id="18" xr3:uid="{00000000-0010-0000-0300-000012000000}" name="Columna18" headerRowDxfId="48" dataDxfId="47">
      <calculatedColumnFormula>IFERROR((F26*$T$3)*M26,0)</calculatedColumnFormula>
    </tableColumn>
    <tableColumn id="19" xr3:uid="{00000000-0010-0000-0300-000013000000}" name="Columna19" headerRowDxfId="46" dataDxfId="45">
      <calculatedColumnFormula>SUM(Tabla16[[#This Row],[Columna12]:[Columna18]])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13" displayName="Tabla13" ref="B4:U6" headerRowCount="0" totalsRowShown="0" headerRowDxfId="44" dataDxfId="42" headerRowBorderDxfId="43" tableBorderDxfId="41" totalsRowBorderDxfId="40">
  <tableColumns count="20">
    <tableColumn id="1" xr3:uid="{00000000-0010-0000-0400-000001000000}" name="Columna1" headerRowDxfId="39" dataDxfId="38"/>
    <tableColumn id="2" xr3:uid="{00000000-0010-0000-0400-000002000000}" name="Columna2" headerRowDxfId="37" dataDxfId="36"/>
    <tableColumn id="3" xr3:uid="{00000000-0010-0000-0400-000003000000}" name="Columna3" headerRowDxfId="35" dataDxfId="34"/>
    <tableColumn id="21" xr3:uid="{00000000-0010-0000-0400-000015000000}" name="Columna21" headerRowDxfId="33" dataDxfId="32">
      <calculatedColumnFormula>44*5</calculatedColumnFormula>
    </tableColumn>
    <tableColumn id="4" xr3:uid="{00000000-0010-0000-0400-000004000000}" name="Columna4" headerRowDxfId="31" dataDxfId="30">
      <calculatedColumnFormula>IFERROR(Tabla13[[#This Row],[Columna3]]/Tabla13[[#This Row],[Columna21]],0)</calculatedColumnFormula>
    </tableColumn>
    <tableColumn id="5" xr3:uid="{00000000-0010-0000-0400-000005000000}" name="Columna5" headerRowDxfId="29" dataDxfId="28"/>
    <tableColumn id="6" xr3:uid="{00000000-0010-0000-0400-000006000000}" name="Columna6" headerRowDxfId="27" dataDxfId="26"/>
    <tableColumn id="7" xr3:uid="{00000000-0010-0000-0400-000007000000}" name="Columna7" headerRowDxfId="25" dataDxfId="24"/>
    <tableColumn id="8" xr3:uid="{00000000-0010-0000-0400-000008000000}" name="Columna8" headerRowDxfId="23" dataDxfId="22"/>
    <tableColumn id="9" xr3:uid="{00000000-0010-0000-0400-000009000000}" name="Columna9" headerRowDxfId="21" dataDxfId="20"/>
    <tableColumn id="10" xr3:uid="{00000000-0010-0000-0400-00000A000000}" name="Columna10" headerRowDxfId="19" dataDxfId="18"/>
    <tableColumn id="11" xr3:uid="{00000000-0010-0000-0400-00000B000000}" name="Columna11" headerRowDxfId="17" dataDxfId="16"/>
    <tableColumn id="12" xr3:uid="{00000000-0010-0000-0400-00000C000000}" name="Columna12" headerRowDxfId="15" dataDxfId="14">
      <calculatedColumnFormula>IFERROR((F4*$N$3)*G4,0)</calculatedColumnFormula>
    </tableColumn>
    <tableColumn id="13" xr3:uid="{00000000-0010-0000-0400-00000D000000}" name="Columna13" headerRowDxfId="13" dataDxfId="12">
      <calculatedColumnFormula>IFERROR((F4*$O$3)*H4,0)</calculatedColumnFormula>
    </tableColumn>
    <tableColumn id="14" xr3:uid="{00000000-0010-0000-0400-00000E000000}" name="Columna14" headerRowDxfId="11" dataDxfId="10">
      <calculatedColumnFormula>IFERROR((F4*$P$3)*I4,0)</calculatedColumnFormula>
    </tableColumn>
    <tableColumn id="15" xr3:uid="{00000000-0010-0000-0400-00000F000000}" name="Columna15" headerRowDxfId="9" dataDxfId="8">
      <calculatedColumnFormula>IFERROR((F4*$Q$3)*J4,0)</calculatedColumnFormula>
    </tableColumn>
    <tableColumn id="16" xr3:uid="{00000000-0010-0000-0400-000010000000}" name="Columna16" headerRowDxfId="7" dataDxfId="6">
      <calculatedColumnFormula>IFERROR((F4*$R$3)*K4,0)</calculatedColumnFormula>
    </tableColumn>
    <tableColumn id="17" xr3:uid="{00000000-0010-0000-0400-000011000000}" name="Columna17" headerRowDxfId="5" dataDxfId="4">
      <calculatedColumnFormula>IFERROR((F4*$S$3)*L4,0)</calculatedColumnFormula>
    </tableColumn>
    <tableColumn id="18" xr3:uid="{00000000-0010-0000-0400-000012000000}" name="Columna18" headerRowDxfId="3" dataDxfId="2">
      <calculatedColumnFormula>IFERROR((F4*$T$3)*M4,0)</calculatedColumnFormula>
    </tableColumn>
    <tableColumn id="19" xr3:uid="{00000000-0010-0000-0400-000013000000}" name="Columna19" headerRowDxfId="1" dataDxfId="0">
      <calculatedColumnFormula>SUM(Tabla13[[#This Row],[Columna12]:[Columna18]])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26"/>
  <sheetViews>
    <sheetView topLeftCell="M10" zoomScale="150" zoomScaleNormal="150" workbookViewId="0">
      <selection activeCell="P19" sqref="P19"/>
    </sheetView>
  </sheetViews>
  <sheetFormatPr baseColWidth="10" defaultRowHeight="14.5" x14ac:dyDescent="0.35"/>
  <cols>
    <col min="1" max="1" width="21.1796875" customWidth="1"/>
    <col min="9" max="12" width="6.54296875" customWidth="1"/>
    <col min="13" max="13" width="1.81640625" customWidth="1"/>
    <col min="14" max="21" width="5.7265625" customWidth="1"/>
    <col min="22" max="22" width="3.7265625" customWidth="1"/>
    <col min="23" max="39" width="5.7265625" customWidth="1"/>
    <col min="40" max="40" width="6" customWidth="1"/>
  </cols>
  <sheetData>
    <row r="2" spans="1:41" x14ac:dyDescent="0.35">
      <c r="A2" t="s">
        <v>0</v>
      </c>
      <c r="D2" t="s">
        <v>1</v>
      </c>
      <c r="F2" t="s">
        <v>2</v>
      </c>
    </row>
    <row r="3" spans="1:41" x14ac:dyDescent="0.35">
      <c r="A3" t="s">
        <v>3</v>
      </c>
      <c r="D3" t="s">
        <v>4</v>
      </c>
      <c r="F3" t="s">
        <v>5</v>
      </c>
      <c r="N3">
        <f>44/5</f>
        <v>8.8000000000000007</v>
      </c>
      <c r="O3">
        <f>12-N3</f>
        <v>3.1999999999999993</v>
      </c>
    </row>
    <row r="6" spans="1:41" ht="15" thickBot="1" x14ac:dyDescent="0.4">
      <c r="A6" s="1" t="s">
        <v>6</v>
      </c>
    </row>
    <row r="7" spans="1:41" ht="16" thickBot="1" x14ac:dyDescent="0.4">
      <c r="A7" s="156" t="s">
        <v>7</v>
      </c>
      <c r="B7" s="156"/>
      <c r="C7" s="156"/>
      <c r="D7" s="156"/>
      <c r="E7" s="156"/>
      <c r="F7" s="156"/>
      <c r="G7" s="156"/>
      <c r="H7" s="156"/>
      <c r="N7" s="164" t="s">
        <v>20</v>
      </c>
      <c r="O7" s="165"/>
      <c r="P7" s="165"/>
      <c r="Q7" s="165"/>
      <c r="R7" s="165"/>
      <c r="S7" s="165"/>
      <c r="T7" s="165"/>
      <c r="U7" s="166"/>
      <c r="W7" s="161" t="s">
        <v>22</v>
      </c>
      <c r="X7" s="162"/>
      <c r="Y7" s="162"/>
      <c r="Z7" s="162"/>
      <c r="AA7" s="162"/>
      <c r="AB7" s="162"/>
      <c r="AC7" s="162"/>
      <c r="AD7" s="163"/>
      <c r="AF7" s="161" t="s">
        <v>21</v>
      </c>
      <c r="AG7" s="162"/>
      <c r="AH7" s="162"/>
      <c r="AI7" s="162"/>
      <c r="AJ7" s="162"/>
      <c r="AK7" s="162"/>
      <c r="AL7" s="162"/>
      <c r="AM7" s="163"/>
    </row>
    <row r="8" spans="1:41" ht="42" thickBot="1" x14ac:dyDescent="0.4">
      <c r="A8" s="52"/>
      <c r="B8" s="33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0" t="s">
        <v>15</v>
      </c>
      <c r="J8" s="50" t="s">
        <v>16</v>
      </c>
      <c r="K8" s="50" t="s">
        <v>17</v>
      </c>
      <c r="L8" s="53" t="s">
        <v>18</v>
      </c>
      <c r="N8" s="51" t="s">
        <v>33</v>
      </c>
      <c r="O8" s="42" t="s">
        <v>36</v>
      </c>
      <c r="P8" s="42" t="s">
        <v>34</v>
      </c>
      <c r="Q8" s="42" t="s">
        <v>35</v>
      </c>
      <c r="R8" s="42" t="s">
        <v>37</v>
      </c>
      <c r="S8" s="42" t="s">
        <v>38</v>
      </c>
      <c r="T8" s="43" t="s">
        <v>39</v>
      </c>
      <c r="U8" s="44" t="s">
        <v>40</v>
      </c>
      <c r="W8" s="48" t="s">
        <v>33</v>
      </c>
      <c r="X8" s="45" t="s">
        <v>36</v>
      </c>
      <c r="Y8" s="45" t="s">
        <v>34</v>
      </c>
      <c r="Z8" s="45" t="s">
        <v>35</v>
      </c>
      <c r="AA8" s="45" t="s">
        <v>37</v>
      </c>
      <c r="AB8" s="45" t="s">
        <v>38</v>
      </c>
      <c r="AC8" s="46" t="s">
        <v>39</v>
      </c>
      <c r="AD8" s="47" t="s">
        <v>40</v>
      </c>
      <c r="AF8" s="48" t="s">
        <v>33</v>
      </c>
      <c r="AG8" s="45" t="s">
        <v>36</v>
      </c>
      <c r="AH8" s="45" t="s">
        <v>34</v>
      </c>
      <c r="AI8" s="45" t="s">
        <v>35</v>
      </c>
      <c r="AJ8" s="45" t="s">
        <v>37</v>
      </c>
      <c r="AK8" s="45" t="s">
        <v>38</v>
      </c>
      <c r="AL8" s="46" t="s">
        <v>39</v>
      </c>
      <c r="AM8" s="49" t="s">
        <v>40</v>
      </c>
    </row>
    <row r="9" spans="1:41" x14ac:dyDescent="0.35">
      <c r="A9" s="31" t="s">
        <v>19</v>
      </c>
      <c r="B9" s="27" t="s">
        <v>20</v>
      </c>
      <c r="C9" s="7" t="s">
        <v>20</v>
      </c>
      <c r="D9" s="8" t="s">
        <v>32</v>
      </c>
      <c r="E9" s="8" t="s">
        <v>32</v>
      </c>
      <c r="F9" s="21" t="s">
        <v>22</v>
      </c>
      <c r="G9" s="21" t="s">
        <v>22</v>
      </c>
      <c r="H9" s="7" t="s">
        <v>20</v>
      </c>
      <c r="I9" s="157">
        <v>60</v>
      </c>
      <c r="J9" s="157">
        <v>60</v>
      </c>
      <c r="K9" s="157">
        <v>48</v>
      </c>
      <c r="L9" s="159">
        <f>+I9+J9+K9</f>
        <v>168</v>
      </c>
      <c r="N9" s="6"/>
      <c r="O9" s="8"/>
      <c r="P9" s="8"/>
      <c r="Q9" s="8"/>
      <c r="R9" s="8"/>
      <c r="S9" s="8"/>
      <c r="T9" s="40"/>
      <c r="U9" s="20"/>
      <c r="W9" s="6"/>
      <c r="X9" s="8"/>
      <c r="Y9" s="8"/>
      <c r="Z9" s="8"/>
      <c r="AA9" s="8"/>
      <c r="AB9" s="8"/>
      <c r="AC9" s="40"/>
      <c r="AD9" s="20"/>
      <c r="AF9" s="6"/>
      <c r="AG9" s="8"/>
      <c r="AH9" s="8"/>
      <c r="AI9" s="8"/>
      <c r="AJ9" s="8"/>
      <c r="AK9" s="8"/>
      <c r="AL9" s="40"/>
      <c r="AM9" s="20"/>
    </row>
    <row r="10" spans="1:41" ht="15" thickBot="1" x14ac:dyDescent="0.4">
      <c r="A10" s="32" t="s">
        <v>23</v>
      </c>
      <c r="B10" s="28" t="s">
        <v>22</v>
      </c>
      <c r="C10" s="22" t="s">
        <v>22</v>
      </c>
      <c r="D10" s="11" t="s">
        <v>20</v>
      </c>
      <c r="E10" s="11" t="s">
        <v>20</v>
      </c>
      <c r="F10" s="10" t="s">
        <v>32</v>
      </c>
      <c r="G10" s="10" t="s">
        <v>32</v>
      </c>
      <c r="H10" s="22" t="s">
        <v>22</v>
      </c>
      <c r="I10" s="158"/>
      <c r="J10" s="158"/>
      <c r="K10" s="158"/>
      <c r="L10" s="160"/>
      <c r="N10" s="9">
        <v>44</v>
      </c>
      <c r="O10" s="35">
        <v>3.2</v>
      </c>
      <c r="P10" s="10">
        <f>2*O10</f>
        <v>6.4</v>
      </c>
      <c r="Q10" s="10">
        <f>+O3*2</f>
        <v>6.3999999999999986</v>
      </c>
      <c r="R10" s="10">
        <f>+O3*1</f>
        <v>3.1999999999999993</v>
      </c>
      <c r="S10" s="10">
        <v>0</v>
      </c>
      <c r="T10" s="41">
        <v>22</v>
      </c>
      <c r="U10" s="12">
        <f>+N10+P10+Q10+R10</f>
        <v>60</v>
      </c>
      <c r="W10" s="9">
        <v>44</v>
      </c>
      <c r="X10" s="35">
        <v>3.2</v>
      </c>
      <c r="Y10" s="10">
        <f>2*X10</f>
        <v>6.4</v>
      </c>
      <c r="Z10" s="10">
        <f>+X10*2</f>
        <v>6.4</v>
      </c>
      <c r="AA10" s="10">
        <f>+X3*1</f>
        <v>0</v>
      </c>
      <c r="AB10" s="10">
        <f>+X10*1</f>
        <v>3.2</v>
      </c>
      <c r="AC10" s="41">
        <v>33</v>
      </c>
      <c r="AD10" s="12">
        <f>+W10+Y10+Z10+AB10</f>
        <v>60</v>
      </c>
      <c r="AF10" s="9">
        <v>44</v>
      </c>
      <c r="AG10" s="35">
        <v>3.2</v>
      </c>
      <c r="AH10" s="10">
        <f>2*AG10</f>
        <v>6.4</v>
      </c>
      <c r="AI10" s="10">
        <f>+AG10*2</f>
        <v>6.4</v>
      </c>
      <c r="AJ10" s="10"/>
      <c r="AK10" s="10"/>
      <c r="AL10" s="41">
        <v>22</v>
      </c>
      <c r="AM10" s="12">
        <f>+AF10+AH10+AI10</f>
        <v>56.8</v>
      </c>
      <c r="AN10">
        <v>48</v>
      </c>
      <c r="AO10">
        <f>+AM10-AN10</f>
        <v>8.7999999999999972</v>
      </c>
    </row>
    <row r="11" spans="1:41" x14ac:dyDescent="0.35">
      <c r="A11" s="54" t="s">
        <v>24</v>
      </c>
      <c r="B11" s="34" t="s">
        <v>20</v>
      </c>
      <c r="C11" s="14" t="s">
        <v>32</v>
      </c>
      <c r="D11" s="14" t="s">
        <v>32</v>
      </c>
      <c r="E11" s="23" t="s">
        <v>22</v>
      </c>
      <c r="F11" s="23" t="s">
        <v>22</v>
      </c>
      <c r="G11" s="15" t="s">
        <v>20</v>
      </c>
      <c r="H11" s="15" t="s">
        <v>20</v>
      </c>
      <c r="I11" s="152">
        <v>60</v>
      </c>
      <c r="J11" s="152">
        <v>60</v>
      </c>
      <c r="K11" s="152">
        <v>48</v>
      </c>
      <c r="L11" s="154">
        <f>+I11+J11+K11</f>
        <v>168</v>
      </c>
      <c r="N11" s="13"/>
      <c r="O11" s="14"/>
      <c r="P11" s="14"/>
      <c r="Q11" s="14"/>
      <c r="R11" s="14"/>
      <c r="S11" s="14"/>
      <c r="T11" s="26"/>
      <c r="U11" s="16"/>
      <c r="W11" s="13"/>
      <c r="X11" s="14"/>
      <c r="Y11" s="14"/>
      <c r="Z11" s="14"/>
      <c r="AA11" s="14"/>
      <c r="AB11" s="14"/>
      <c r="AC11" s="26"/>
      <c r="AD11" s="16"/>
      <c r="AF11" s="13"/>
      <c r="AG11" s="14"/>
      <c r="AH11" s="14"/>
      <c r="AI11" s="14"/>
      <c r="AJ11" s="14"/>
      <c r="AK11" s="14"/>
      <c r="AL11" s="26"/>
      <c r="AM11" s="16"/>
    </row>
    <row r="12" spans="1:41" ht="15" thickBot="1" x14ac:dyDescent="0.4">
      <c r="A12" s="55" t="s">
        <v>25</v>
      </c>
      <c r="B12" s="36" t="s">
        <v>22</v>
      </c>
      <c r="C12" s="18" t="s">
        <v>20</v>
      </c>
      <c r="D12" s="18" t="s">
        <v>20</v>
      </c>
      <c r="E12" s="19" t="s">
        <v>32</v>
      </c>
      <c r="F12" s="19" t="s">
        <v>32</v>
      </c>
      <c r="G12" s="24" t="s">
        <v>22</v>
      </c>
      <c r="H12" s="24" t="s">
        <v>22</v>
      </c>
      <c r="I12" s="153"/>
      <c r="J12" s="153"/>
      <c r="K12" s="153"/>
      <c r="L12" s="155"/>
      <c r="N12" s="17">
        <v>44</v>
      </c>
      <c r="O12" s="37">
        <v>3.2</v>
      </c>
      <c r="P12" s="19">
        <f>+O12*2</f>
        <v>6.4</v>
      </c>
      <c r="Q12" s="19">
        <f>+O12*2</f>
        <v>6.4</v>
      </c>
      <c r="R12" s="19">
        <f>+O12*1</f>
        <v>3.2</v>
      </c>
      <c r="S12" s="19">
        <v>0</v>
      </c>
      <c r="T12" s="30">
        <v>22</v>
      </c>
      <c r="U12" s="25">
        <f>+N12+P12+Q12+R12</f>
        <v>60</v>
      </c>
      <c r="W12" s="17">
        <v>44</v>
      </c>
      <c r="X12" s="37">
        <v>3.2</v>
      </c>
      <c r="Y12" s="19">
        <f>+X12*2</f>
        <v>6.4</v>
      </c>
      <c r="Z12" s="19">
        <f>+X12*2</f>
        <v>6.4</v>
      </c>
      <c r="AA12" s="19">
        <v>0</v>
      </c>
      <c r="AB12" s="19">
        <f>+X12*1</f>
        <v>3.2</v>
      </c>
      <c r="AC12" s="30">
        <v>33</v>
      </c>
      <c r="AD12" s="25">
        <f>+W12+Y12+Z12+AB12</f>
        <v>60</v>
      </c>
      <c r="AF12" s="17">
        <v>44</v>
      </c>
      <c r="AG12" s="37">
        <v>3.2</v>
      </c>
      <c r="AH12" s="19">
        <f>+AG12*2</f>
        <v>6.4</v>
      </c>
      <c r="AI12" s="19">
        <f>+AG12*2</f>
        <v>6.4</v>
      </c>
      <c r="AJ12" s="19"/>
      <c r="AK12" s="19"/>
      <c r="AL12" s="30">
        <v>22</v>
      </c>
      <c r="AM12" s="25">
        <f>+AF12+AH12+AI12+AJ12</f>
        <v>56.8</v>
      </c>
      <c r="AN12">
        <v>48</v>
      </c>
      <c r="AO12">
        <f t="shared" ref="AO12:AO16" si="0">+AM12-AN12</f>
        <v>8.7999999999999972</v>
      </c>
    </row>
    <row r="13" spans="1:41" x14ac:dyDescent="0.35">
      <c r="A13" s="55" t="s">
        <v>26</v>
      </c>
      <c r="B13" s="6" t="s">
        <v>32</v>
      </c>
      <c r="C13" s="8" t="s">
        <v>32</v>
      </c>
      <c r="D13" s="21" t="s">
        <v>22</v>
      </c>
      <c r="E13" s="21" t="s">
        <v>22</v>
      </c>
      <c r="F13" s="7" t="s">
        <v>20</v>
      </c>
      <c r="G13" s="7" t="s">
        <v>20</v>
      </c>
      <c r="H13" s="8" t="s">
        <v>32</v>
      </c>
      <c r="I13" s="157">
        <v>60</v>
      </c>
      <c r="J13" s="157">
        <v>48</v>
      </c>
      <c r="K13" s="157">
        <v>60</v>
      </c>
      <c r="L13" s="159">
        <f>+I13+J13+K13</f>
        <v>168</v>
      </c>
      <c r="N13" s="6"/>
      <c r="O13" s="8"/>
      <c r="P13" s="8"/>
      <c r="Q13" s="8"/>
      <c r="R13" s="8"/>
      <c r="S13" s="8"/>
      <c r="T13" s="40"/>
      <c r="U13" s="20"/>
      <c r="W13" s="6"/>
      <c r="X13" s="8"/>
      <c r="Y13" s="8"/>
      <c r="Z13" s="8"/>
      <c r="AA13" s="8"/>
      <c r="AB13" s="8"/>
      <c r="AC13" s="40"/>
      <c r="AD13" s="20"/>
      <c r="AF13" s="6"/>
      <c r="AG13" s="8"/>
      <c r="AH13" s="8"/>
      <c r="AI13" s="8"/>
      <c r="AJ13" s="8"/>
      <c r="AK13" s="8"/>
      <c r="AL13" s="40"/>
      <c r="AM13" s="20"/>
    </row>
    <row r="14" spans="1:41" ht="15" thickBot="1" x14ac:dyDescent="0.4">
      <c r="A14" s="55" t="s">
        <v>27</v>
      </c>
      <c r="B14" s="29" t="s">
        <v>20</v>
      </c>
      <c r="C14" s="11" t="s">
        <v>20</v>
      </c>
      <c r="D14" s="10" t="s">
        <v>32</v>
      </c>
      <c r="E14" s="10" t="s">
        <v>32</v>
      </c>
      <c r="F14" s="22" t="s">
        <v>22</v>
      </c>
      <c r="G14" s="22" t="s">
        <v>22</v>
      </c>
      <c r="H14" s="11" t="s">
        <v>20</v>
      </c>
      <c r="I14" s="158"/>
      <c r="J14" s="158"/>
      <c r="K14" s="158"/>
      <c r="L14" s="160"/>
      <c r="N14" s="9">
        <v>44</v>
      </c>
      <c r="O14" s="35">
        <v>3.2</v>
      </c>
      <c r="P14" s="10">
        <f>+O14*2</f>
        <v>6.4</v>
      </c>
      <c r="Q14" s="10">
        <f>+O14*2</f>
        <v>6.4</v>
      </c>
      <c r="R14" s="10">
        <v>0</v>
      </c>
      <c r="S14" s="10">
        <f>+O14*1</f>
        <v>3.2</v>
      </c>
      <c r="T14" s="41">
        <v>22</v>
      </c>
      <c r="U14" s="12">
        <f>+N14+P14+Q14+S14</f>
        <v>60</v>
      </c>
      <c r="W14" s="9">
        <v>44</v>
      </c>
      <c r="X14" s="35">
        <v>3.2</v>
      </c>
      <c r="Y14" s="10">
        <f>+X14*2</f>
        <v>6.4</v>
      </c>
      <c r="Z14" s="10">
        <f>+X14*2</f>
        <v>6.4</v>
      </c>
      <c r="AA14" s="10">
        <v>0</v>
      </c>
      <c r="AB14" s="10">
        <v>0</v>
      </c>
      <c r="AC14" s="41">
        <v>22</v>
      </c>
      <c r="AD14" s="12">
        <f>+W14+Y14+Z14+AB14</f>
        <v>56.8</v>
      </c>
      <c r="AF14" s="9">
        <v>44</v>
      </c>
      <c r="AG14" s="35">
        <v>3.2</v>
      </c>
      <c r="AH14" s="10">
        <f>+AG14*2</f>
        <v>6.4</v>
      </c>
      <c r="AI14" s="10">
        <f>+AG14*2</f>
        <v>6.4</v>
      </c>
      <c r="AJ14" s="10">
        <f>+AG14*1</f>
        <v>3.2</v>
      </c>
      <c r="AK14" s="10"/>
      <c r="AL14" s="41">
        <v>22</v>
      </c>
      <c r="AM14" s="12">
        <f>+AF14+AH14+AI14+AJ14</f>
        <v>60</v>
      </c>
      <c r="AN14">
        <v>60</v>
      </c>
      <c r="AO14">
        <f t="shared" si="0"/>
        <v>0</v>
      </c>
    </row>
    <row r="15" spans="1:41" x14ac:dyDescent="0.35">
      <c r="A15" s="55" t="s">
        <v>28</v>
      </c>
      <c r="B15" s="13" t="s">
        <v>32</v>
      </c>
      <c r="C15" s="23" t="s">
        <v>22</v>
      </c>
      <c r="D15" s="23" t="s">
        <v>22</v>
      </c>
      <c r="E15" s="15" t="s">
        <v>20</v>
      </c>
      <c r="F15" s="15" t="s">
        <v>20</v>
      </c>
      <c r="G15" s="14" t="s">
        <v>32</v>
      </c>
      <c r="H15" s="14" t="s">
        <v>32</v>
      </c>
      <c r="I15" s="152">
        <v>60</v>
      </c>
      <c r="J15" s="152">
        <v>48</v>
      </c>
      <c r="K15" s="152">
        <v>60</v>
      </c>
      <c r="L15" s="154">
        <f>+I15+J15+K15</f>
        <v>168</v>
      </c>
      <c r="N15" s="13"/>
      <c r="O15" s="14"/>
      <c r="P15" s="14"/>
      <c r="Q15" s="14"/>
      <c r="R15" s="14"/>
      <c r="S15" s="14"/>
      <c r="T15" s="26"/>
      <c r="U15" s="16"/>
      <c r="W15" s="13"/>
      <c r="X15" s="14"/>
      <c r="Y15" s="14"/>
      <c r="Z15" s="14"/>
      <c r="AA15" s="14"/>
      <c r="AB15" s="14"/>
      <c r="AC15" s="26"/>
      <c r="AD15" s="16"/>
      <c r="AF15" s="13"/>
      <c r="AG15" s="14"/>
      <c r="AH15" s="14"/>
      <c r="AI15" s="14"/>
      <c r="AJ15" s="14"/>
      <c r="AK15" s="14"/>
      <c r="AL15" s="26"/>
      <c r="AM15" s="16"/>
    </row>
    <row r="16" spans="1:41" ht="15" thickBot="1" x14ac:dyDescent="0.4">
      <c r="A16" s="55" t="s">
        <v>29</v>
      </c>
      <c r="B16" s="38" t="s">
        <v>20</v>
      </c>
      <c r="C16" s="19" t="s">
        <v>32</v>
      </c>
      <c r="D16" s="19" t="s">
        <v>32</v>
      </c>
      <c r="E16" s="24" t="s">
        <v>22</v>
      </c>
      <c r="F16" s="24" t="s">
        <v>22</v>
      </c>
      <c r="G16" s="18" t="s">
        <v>20</v>
      </c>
      <c r="H16" s="18" t="s">
        <v>20</v>
      </c>
      <c r="I16" s="153"/>
      <c r="J16" s="153"/>
      <c r="K16" s="153"/>
      <c r="L16" s="155"/>
      <c r="N16" s="17">
        <v>44</v>
      </c>
      <c r="O16" s="37">
        <v>3.2</v>
      </c>
      <c r="P16" s="19">
        <f>+O16*2</f>
        <v>6.4</v>
      </c>
      <c r="Q16" s="19">
        <f>+O16*2</f>
        <v>6.4</v>
      </c>
      <c r="R16" s="19">
        <v>0</v>
      </c>
      <c r="S16" s="19">
        <f>+O16*1</f>
        <v>3.2</v>
      </c>
      <c r="T16" s="30">
        <v>22</v>
      </c>
      <c r="U16" s="25">
        <f>+N16+P16+Q16+S16</f>
        <v>60</v>
      </c>
      <c r="W16" s="17">
        <v>44</v>
      </c>
      <c r="X16" s="37">
        <v>3.2</v>
      </c>
      <c r="Y16" s="19">
        <f>+X16*2</f>
        <v>6.4</v>
      </c>
      <c r="Z16" s="19">
        <f>+X16*2</f>
        <v>6.4</v>
      </c>
      <c r="AA16" s="19">
        <v>0</v>
      </c>
      <c r="AB16" s="19">
        <v>0</v>
      </c>
      <c r="AC16" s="30">
        <v>22</v>
      </c>
      <c r="AD16" s="25">
        <f>+W16+Y16+Z16+AB16</f>
        <v>56.8</v>
      </c>
      <c r="AF16" s="17">
        <v>44</v>
      </c>
      <c r="AG16" s="37">
        <v>3.2</v>
      </c>
      <c r="AH16" s="19">
        <f>+AG16*2</f>
        <v>6.4</v>
      </c>
      <c r="AI16" s="19">
        <f>+AG16*2</f>
        <v>6.4</v>
      </c>
      <c r="AJ16" s="19">
        <f>+AG16*1</f>
        <v>3.2</v>
      </c>
      <c r="AK16" s="19"/>
      <c r="AL16" s="30">
        <v>22</v>
      </c>
      <c r="AM16" s="25">
        <f>+AF16+AH16+AI16+AJ16+AK16</f>
        <v>60</v>
      </c>
      <c r="AN16">
        <v>60</v>
      </c>
      <c r="AO16">
        <f t="shared" si="0"/>
        <v>0</v>
      </c>
    </row>
    <row r="17" spans="1:40" x14ac:dyDescent="0.35">
      <c r="A17" s="55" t="s">
        <v>30</v>
      </c>
      <c r="B17" s="39" t="s">
        <v>22</v>
      </c>
      <c r="C17" s="21" t="s">
        <v>22</v>
      </c>
      <c r="D17" s="8"/>
      <c r="E17" s="8"/>
      <c r="F17" s="8"/>
      <c r="G17" s="8"/>
      <c r="H17" s="8"/>
      <c r="I17" s="157">
        <v>0</v>
      </c>
      <c r="J17" s="157">
        <v>24</v>
      </c>
      <c r="K17" s="157">
        <v>24</v>
      </c>
      <c r="L17" s="159">
        <f>+I17+J17+K17</f>
        <v>48</v>
      </c>
      <c r="N17" s="6"/>
      <c r="O17" s="8"/>
      <c r="P17" s="8"/>
      <c r="Q17" s="8"/>
      <c r="R17" s="8"/>
      <c r="S17" s="8"/>
      <c r="T17" s="40"/>
      <c r="U17" s="20"/>
      <c r="W17" s="6"/>
      <c r="X17" s="8"/>
      <c r="Y17" s="8"/>
      <c r="Z17" s="8"/>
      <c r="AA17" s="8"/>
      <c r="AB17" s="8"/>
      <c r="AC17" s="8"/>
      <c r="AD17" s="20"/>
      <c r="AF17" s="6"/>
      <c r="AG17" s="8"/>
      <c r="AH17" s="8"/>
      <c r="AI17" s="8"/>
      <c r="AJ17" s="8"/>
      <c r="AK17" s="8"/>
      <c r="AL17" s="40"/>
      <c r="AM17" s="20"/>
    </row>
    <row r="18" spans="1:40" ht="15" thickBot="1" x14ac:dyDescent="0.4">
      <c r="A18" s="32" t="s">
        <v>31</v>
      </c>
      <c r="B18" s="9" t="s">
        <v>32</v>
      </c>
      <c r="C18" s="10" t="s">
        <v>32</v>
      </c>
      <c r="D18" s="10"/>
      <c r="E18" s="10"/>
      <c r="F18" s="10"/>
      <c r="G18" s="10"/>
      <c r="H18" s="10"/>
      <c r="I18" s="158"/>
      <c r="J18" s="158"/>
      <c r="K18" s="158"/>
      <c r="L18" s="160"/>
      <c r="N18" s="9"/>
      <c r="O18" s="10"/>
      <c r="P18" s="10"/>
      <c r="Q18" s="10"/>
      <c r="R18" s="10"/>
      <c r="S18" s="10"/>
      <c r="T18" s="41"/>
      <c r="U18" s="12"/>
      <c r="W18" s="9"/>
      <c r="X18" s="35">
        <v>3.2</v>
      </c>
      <c r="Y18" s="10">
        <f>+X18*2</f>
        <v>6.4</v>
      </c>
      <c r="Z18" s="10"/>
      <c r="AA18" s="10"/>
      <c r="AB18" s="10"/>
      <c r="AC18" s="10"/>
      <c r="AD18" s="12">
        <f>+W18+Y18+Z18+AA18+AB18</f>
        <v>6.4</v>
      </c>
      <c r="AF18" s="9"/>
      <c r="AG18" s="10">
        <v>3.2</v>
      </c>
      <c r="AH18" s="10"/>
      <c r="AI18" s="10">
        <f>+AG18*2</f>
        <v>6.4</v>
      </c>
      <c r="AJ18" s="10"/>
      <c r="AK18" s="10"/>
      <c r="AL18" s="41"/>
      <c r="AM18" s="12">
        <f>+AF18+AH18+AI18+AJ18+AK18</f>
        <v>6.4</v>
      </c>
      <c r="AN18">
        <v>24</v>
      </c>
    </row>
    <row r="19" spans="1:40" x14ac:dyDescent="0.35">
      <c r="I19">
        <f>SUM(I9:I18)</f>
        <v>240</v>
      </c>
      <c r="J19">
        <f t="shared" ref="J19:K19" si="1">SUM(J9:J18)</f>
        <v>240</v>
      </c>
      <c r="K19">
        <f t="shared" si="1"/>
        <v>240</v>
      </c>
      <c r="L19" s="4">
        <f>SUM(L9:L18)</f>
        <v>720</v>
      </c>
      <c r="N19">
        <f>SUM(N9:N18)</f>
        <v>176</v>
      </c>
      <c r="O19">
        <f t="shared" ref="O19:U19" si="2">SUM(O9:O18)</f>
        <v>12.8</v>
      </c>
      <c r="P19">
        <f t="shared" si="2"/>
        <v>25.6</v>
      </c>
      <c r="Q19">
        <f t="shared" ref="Q19" si="3">SUM(Q9:Q18)</f>
        <v>25.6</v>
      </c>
      <c r="R19">
        <f t="shared" ref="R19" si="4">SUM(R9:R18)</f>
        <v>6.3999999999999995</v>
      </c>
      <c r="S19">
        <f t="shared" ref="S19" si="5">SUM(S9:S18)</f>
        <v>6.4</v>
      </c>
      <c r="T19">
        <f t="shared" ref="T19" si="6">SUM(T9:T18)</f>
        <v>88</v>
      </c>
      <c r="U19">
        <f t="shared" si="2"/>
        <v>240</v>
      </c>
      <c r="W19">
        <f>SUM(W9:W18)</f>
        <v>176</v>
      </c>
      <c r="X19">
        <f t="shared" ref="X19" si="7">SUM(X9:X18)</f>
        <v>16</v>
      </c>
      <c r="Y19">
        <f t="shared" ref="Y19" si="8">SUM(Y9:Y18)</f>
        <v>32</v>
      </c>
      <c r="Z19">
        <f t="shared" ref="Z19" si="9">SUM(Z9:Z18)</f>
        <v>25.6</v>
      </c>
      <c r="AA19">
        <f t="shared" ref="AA19" si="10">SUM(AA9:AA18)</f>
        <v>0</v>
      </c>
      <c r="AB19">
        <f t="shared" ref="AB19" si="11">SUM(AB9:AB18)</f>
        <v>6.4</v>
      </c>
      <c r="AC19">
        <f t="shared" ref="AC19" si="12">SUM(AC9:AC18)</f>
        <v>110</v>
      </c>
      <c r="AD19">
        <f>SUM(AD9:AD18)</f>
        <v>240.00000000000003</v>
      </c>
      <c r="AF19">
        <f>SUM(AF9:AF18)</f>
        <v>176</v>
      </c>
      <c r="AG19">
        <f t="shared" ref="AG19" si="13">SUM(AG9:AG18)</f>
        <v>16</v>
      </c>
      <c r="AH19">
        <f t="shared" ref="AH19" si="14">SUM(AH9:AH18)</f>
        <v>25.6</v>
      </c>
      <c r="AI19">
        <f t="shared" ref="AI19" si="15">SUM(AI9:AI18)</f>
        <v>32</v>
      </c>
      <c r="AJ19">
        <f t="shared" ref="AJ19" si="16">SUM(AJ9:AJ18)</f>
        <v>6.4</v>
      </c>
      <c r="AK19">
        <f t="shared" ref="AK19" si="17">SUM(AK9:AK18)</f>
        <v>0</v>
      </c>
      <c r="AL19">
        <f t="shared" ref="AL19" si="18">SUM(AL9:AL18)</f>
        <v>88</v>
      </c>
      <c r="AM19">
        <f>SUM(AM9:AM18)</f>
        <v>240</v>
      </c>
      <c r="AN19">
        <f>SUM(AN9:AN18)</f>
        <v>240</v>
      </c>
    </row>
    <row r="20" spans="1:40" x14ac:dyDescent="0.35">
      <c r="L20" s="4"/>
    </row>
    <row r="21" spans="1:40" x14ac:dyDescent="0.35">
      <c r="N21">
        <v>52</v>
      </c>
    </row>
    <row r="22" spans="1:40" x14ac:dyDescent="0.35">
      <c r="N22">
        <f>+N21/12</f>
        <v>4.333333333333333</v>
      </c>
    </row>
    <row r="23" spans="1:40" x14ac:dyDescent="0.35">
      <c r="N23">
        <v>44</v>
      </c>
    </row>
    <row r="24" spans="1:40" x14ac:dyDescent="0.35">
      <c r="E24">
        <v>44</v>
      </c>
      <c r="N24">
        <f>+N23*N22</f>
        <v>190.66666666666666</v>
      </c>
    </row>
    <row r="25" spans="1:40" x14ac:dyDescent="0.35">
      <c r="E25">
        <v>5</v>
      </c>
    </row>
    <row r="26" spans="1:40" x14ac:dyDescent="0.35">
      <c r="E26">
        <f>+E24/E25</f>
        <v>8.8000000000000007</v>
      </c>
    </row>
  </sheetData>
  <autoFilter ref="A8:L19" xr:uid="{00000000-0009-0000-0000-000000000000}"/>
  <mergeCells count="24">
    <mergeCell ref="W7:AD7"/>
    <mergeCell ref="AF7:AM7"/>
    <mergeCell ref="I17:I18"/>
    <mergeCell ref="J17:J18"/>
    <mergeCell ref="K17:K18"/>
    <mergeCell ref="L17:L18"/>
    <mergeCell ref="N7:U7"/>
    <mergeCell ref="I13:I14"/>
    <mergeCell ref="J13:J14"/>
    <mergeCell ref="K13:K14"/>
    <mergeCell ref="L13:L14"/>
    <mergeCell ref="I15:I16"/>
    <mergeCell ref="J15:J16"/>
    <mergeCell ref="K15:K16"/>
    <mergeCell ref="L15:L16"/>
    <mergeCell ref="I11:I12"/>
    <mergeCell ref="J11:J12"/>
    <mergeCell ref="K11:K12"/>
    <mergeCell ref="L11:L12"/>
    <mergeCell ref="A7:H7"/>
    <mergeCell ref="I9:I10"/>
    <mergeCell ref="J9:J10"/>
    <mergeCell ref="K9:K10"/>
    <mergeCell ref="L9:L10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6"/>
  <sheetViews>
    <sheetView topLeftCell="A19" zoomScale="190" zoomScaleNormal="190" workbookViewId="0">
      <selection activeCell="B24" sqref="B24:D24"/>
    </sheetView>
  </sheetViews>
  <sheetFormatPr baseColWidth="10" defaultRowHeight="14.5" x14ac:dyDescent="0.35"/>
  <sheetData>
    <row r="2" spans="1:9" x14ac:dyDescent="0.35">
      <c r="A2" s="2"/>
      <c r="B2" s="3" t="s">
        <v>20</v>
      </c>
      <c r="C2" s="3" t="s">
        <v>22</v>
      </c>
      <c r="D2" s="3" t="s">
        <v>21</v>
      </c>
      <c r="E2" s="3" t="s">
        <v>40</v>
      </c>
    </row>
    <row r="3" spans="1:9" x14ac:dyDescent="0.35">
      <c r="A3" s="56" t="s">
        <v>41</v>
      </c>
      <c r="B3" s="2">
        <v>130</v>
      </c>
      <c r="C3" s="2">
        <v>130</v>
      </c>
      <c r="D3" s="2">
        <v>130</v>
      </c>
      <c r="E3" s="2">
        <f>+B3+C3+D3</f>
        <v>390</v>
      </c>
      <c r="F3">
        <v>60</v>
      </c>
      <c r="G3">
        <v>44</v>
      </c>
      <c r="H3">
        <v>90</v>
      </c>
      <c r="I3" t="s">
        <v>122</v>
      </c>
    </row>
    <row r="4" spans="1:9" ht="32.25" customHeight="1" x14ac:dyDescent="0.35">
      <c r="A4" s="56" t="s">
        <v>34</v>
      </c>
      <c r="B4" s="2">
        <v>0</v>
      </c>
      <c r="C4" s="2">
        <v>0</v>
      </c>
      <c r="D4" s="2">
        <v>0</v>
      </c>
      <c r="E4" s="2">
        <f>+B4+C4+D4</f>
        <v>0</v>
      </c>
      <c r="F4">
        <v>720</v>
      </c>
      <c r="G4">
        <v>12</v>
      </c>
      <c r="H4">
        <v>54</v>
      </c>
      <c r="I4" t="s">
        <v>123</v>
      </c>
    </row>
    <row r="5" spans="1:9" ht="32.25" customHeight="1" x14ac:dyDescent="0.35">
      <c r="A5" s="56" t="s">
        <v>35</v>
      </c>
      <c r="B5" s="57">
        <v>0</v>
      </c>
      <c r="C5" s="2">
        <v>0</v>
      </c>
      <c r="D5" s="2">
        <v>0</v>
      </c>
      <c r="E5" s="2">
        <f t="shared" ref="E5:E7" si="0">+B5+C5+D5</f>
        <v>0</v>
      </c>
      <c r="F5">
        <v>270</v>
      </c>
      <c r="G5">
        <f>+G3/5</f>
        <v>8.8000000000000007</v>
      </c>
      <c r="H5">
        <v>15</v>
      </c>
      <c r="I5" t="s">
        <v>121</v>
      </c>
    </row>
    <row r="6" spans="1:9" ht="32.25" customHeight="1" x14ac:dyDescent="0.35">
      <c r="A6" s="56" t="s">
        <v>37</v>
      </c>
      <c r="B6" s="2">
        <v>0</v>
      </c>
      <c r="C6" s="2">
        <f>+'12 x 24'!AA19</f>
        <v>0</v>
      </c>
      <c r="D6" s="2">
        <v>0</v>
      </c>
      <c r="E6" s="2">
        <f t="shared" si="0"/>
        <v>0</v>
      </c>
      <c r="F6">
        <f>+F4-F5</f>
        <v>450</v>
      </c>
      <c r="G6">
        <f>+G4-G5</f>
        <v>3.1999999999999993</v>
      </c>
      <c r="H6">
        <v>144</v>
      </c>
    </row>
    <row r="7" spans="1:9" ht="32.25" customHeight="1" x14ac:dyDescent="0.35">
      <c r="A7" s="56" t="s">
        <v>38</v>
      </c>
      <c r="B7" s="2">
        <v>0</v>
      </c>
      <c r="C7" s="2">
        <v>0</v>
      </c>
      <c r="D7" s="2">
        <f>+'12 x 24'!AK19</f>
        <v>0</v>
      </c>
      <c r="E7" s="2">
        <f t="shared" si="0"/>
        <v>0</v>
      </c>
      <c r="G7">
        <f>+G6*5</f>
        <v>15.999999999999996</v>
      </c>
      <c r="H7">
        <v>24</v>
      </c>
    </row>
    <row r="8" spans="1:9" ht="32.25" customHeight="1" x14ac:dyDescent="0.35">
      <c r="A8" s="56" t="s">
        <v>124</v>
      </c>
      <c r="B8" s="2">
        <v>12</v>
      </c>
      <c r="C8" s="2">
        <v>12</v>
      </c>
      <c r="D8" s="2">
        <v>12</v>
      </c>
      <c r="E8" s="2">
        <f>SUM(B8:D8)</f>
        <v>36</v>
      </c>
    </row>
    <row r="9" spans="1:9" ht="32.25" customHeight="1" x14ac:dyDescent="0.35">
      <c r="A9" s="56" t="s">
        <v>39</v>
      </c>
      <c r="B9" s="2">
        <v>78</v>
      </c>
      <c r="C9" s="2">
        <v>78</v>
      </c>
      <c r="D9" s="2">
        <v>78</v>
      </c>
      <c r="E9" s="2">
        <f>SUM(B9:D9)</f>
        <v>234</v>
      </c>
    </row>
    <row r="10" spans="1:9" x14ac:dyDescent="0.35">
      <c r="A10" s="56" t="s">
        <v>96</v>
      </c>
      <c r="B10" s="2">
        <v>20</v>
      </c>
      <c r="C10" s="2">
        <v>20</v>
      </c>
      <c r="D10" s="2">
        <v>20</v>
      </c>
      <c r="E10" s="2">
        <f>SUM(B10:D10)</f>
        <v>60</v>
      </c>
    </row>
    <row r="11" spans="1:9" x14ac:dyDescent="0.35">
      <c r="B11">
        <f>+B3+B8+B9+B10</f>
        <v>240</v>
      </c>
      <c r="C11">
        <f>+C3+C8+C9+C10</f>
        <v>240</v>
      </c>
      <c r="D11">
        <f>+D3+D8+D9+D10</f>
        <v>240</v>
      </c>
      <c r="E11">
        <f>+B11+C11+D11</f>
        <v>720</v>
      </c>
    </row>
    <row r="12" spans="1:9" x14ac:dyDescent="0.35">
      <c r="D12" t="s">
        <v>125</v>
      </c>
    </row>
    <row r="17" spans="1:5" x14ac:dyDescent="0.35">
      <c r="A17" s="2"/>
      <c r="B17" s="3" t="s">
        <v>20</v>
      </c>
      <c r="C17" s="3" t="s">
        <v>22</v>
      </c>
      <c r="D17" s="3" t="s">
        <v>21</v>
      </c>
      <c r="E17" s="3" t="s">
        <v>40</v>
      </c>
    </row>
    <row r="18" spans="1:5" x14ac:dyDescent="0.35">
      <c r="A18" s="56" t="s">
        <v>41</v>
      </c>
      <c r="B18" s="2">
        <v>130</v>
      </c>
      <c r="C18" s="2">
        <v>130</v>
      </c>
      <c r="D18" s="2">
        <v>130</v>
      </c>
      <c r="E18" s="2">
        <f>+B18+C18+D18</f>
        <v>390</v>
      </c>
    </row>
    <row r="19" spans="1:5" ht="17.5" x14ac:dyDescent="0.35">
      <c r="A19" s="56" t="s">
        <v>34</v>
      </c>
      <c r="B19" s="2">
        <f t="shared" ref="B19:D20" si="1">64/3</f>
        <v>21.333333333333332</v>
      </c>
      <c r="C19" s="2">
        <f t="shared" si="1"/>
        <v>21.333333333333332</v>
      </c>
      <c r="D19" s="2">
        <f t="shared" si="1"/>
        <v>21.333333333333332</v>
      </c>
      <c r="E19" s="2">
        <f>+B19+C19+D19</f>
        <v>64</v>
      </c>
    </row>
    <row r="20" spans="1:5" ht="17.5" x14ac:dyDescent="0.35">
      <c r="A20" s="56" t="s">
        <v>35</v>
      </c>
      <c r="B20" s="2">
        <f t="shared" si="1"/>
        <v>21.333333333333332</v>
      </c>
      <c r="C20" s="2">
        <f t="shared" si="1"/>
        <v>21.333333333333332</v>
      </c>
      <c r="D20" s="2">
        <f t="shared" si="1"/>
        <v>21.333333333333332</v>
      </c>
      <c r="E20" s="2">
        <f t="shared" ref="E20:E22" si="2">+B20+C20+D20</f>
        <v>64</v>
      </c>
    </row>
    <row r="21" spans="1:5" ht="17.5" x14ac:dyDescent="0.35">
      <c r="A21" s="56" t="s">
        <v>37</v>
      </c>
      <c r="B21" s="2">
        <f t="shared" ref="B21:D22" si="3">32/3</f>
        <v>10.666666666666666</v>
      </c>
      <c r="C21" s="2">
        <f t="shared" si="3"/>
        <v>10.666666666666666</v>
      </c>
      <c r="D21" s="2">
        <f t="shared" si="3"/>
        <v>10.666666666666666</v>
      </c>
      <c r="E21" s="2">
        <f t="shared" si="2"/>
        <v>32</v>
      </c>
    </row>
    <row r="22" spans="1:5" ht="17.5" x14ac:dyDescent="0.35">
      <c r="A22" s="56" t="s">
        <v>38</v>
      </c>
      <c r="B22" s="2">
        <f t="shared" si="3"/>
        <v>10.666666666666666</v>
      </c>
      <c r="C22" s="2">
        <f t="shared" si="3"/>
        <v>10.666666666666666</v>
      </c>
      <c r="D22" s="2">
        <f t="shared" si="3"/>
        <v>10.666666666666666</v>
      </c>
      <c r="E22" s="2">
        <f t="shared" si="2"/>
        <v>32</v>
      </c>
    </row>
    <row r="23" spans="1:5" ht="17.5" x14ac:dyDescent="0.35">
      <c r="A23" s="56" t="s">
        <v>124</v>
      </c>
      <c r="B23" s="2">
        <v>12</v>
      </c>
      <c r="C23" s="2">
        <v>12</v>
      </c>
      <c r="D23" s="2">
        <v>12</v>
      </c>
      <c r="E23" s="2">
        <f>SUM(B23:D23)</f>
        <v>36</v>
      </c>
    </row>
    <row r="24" spans="1:5" ht="17.5" x14ac:dyDescent="0.35">
      <c r="A24" s="56" t="s">
        <v>39</v>
      </c>
      <c r="B24" s="2">
        <v>78</v>
      </c>
      <c r="C24" s="2">
        <v>78</v>
      </c>
      <c r="D24" s="2">
        <v>78</v>
      </c>
      <c r="E24" s="2">
        <f>SUM(B24:D24)</f>
        <v>234</v>
      </c>
    </row>
    <row r="25" spans="1:5" x14ac:dyDescent="0.35">
      <c r="A25" s="56" t="s">
        <v>96</v>
      </c>
      <c r="B25" s="2">
        <v>20</v>
      </c>
      <c r="C25" s="2">
        <v>20</v>
      </c>
      <c r="D25" s="2">
        <v>20</v>
      </c>
      <c r="E25" s="2">
        <f>SUM(B25:D25)</f>
        <v>60</v>
      </c>
    </row>
    <row r="26" spans="1:5" x14ac:dyDescent="0.35">
      <c r="B26">
        <f>+B18+B23+B24+B25</f>
        <v>240</v>
      </c>
      <c r="C26">
        <f>+C18+C23+C24+C25</f>
        <v>240</v>
      </c>
      <c r="D26">
        <f>+D18+D23+D24+D25</f>
        <v>240</v>
      </c>
      <c r="E26">
        <f>+B26+C26+D26</f>
        <v>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FF00"/>
  </sheetPr>
  <dimension ref="A1:U262"/>
  <sheetViews>
    <sheetView showGridLines="0" topLeftCell="C16" workbookViewId="0">
      <selection activeCell="K29" sqref="K29"/>
    </sheetView>
  </sheetViews>
  <sheetFormatPr baseColWidth="10" defaultColWidth="11.453125" defaultRowHeight="15.5" x14ac:dyDescent="0.35"/>
  <cols>
    <col min="1" max="1" width="7.7265625" style="58" customWidth="1"/>
    <col min="2" max="2" width="13.26953125" style="58" customWidth="1"/>
    <col min="3" max="3" width="28.453125" style="58" customWidth="1"/>
    <col min="4" max="7" width="14" style="58" customWidth="1"/>
    <col min="8" max="14" width="14" style="59" customWidth="1"/>
    <col min="15" max="21" width="14" style="58" customWidth="1"/>
    <col min="22" max="22" width="5.26953125" style="58" customWidth="1"/>
    <col min="23" max="35" width="10.7265625" style="58" customWidth="1"/>
    <col min="36" max="49" width="5.26953125" style="58" customWidth="1"/>
    <col min="50" max="16384" width="11.453125" style="58"/>
  </cols>
  <sheetData>
    <row r="1" spans="1:21" ht="21.75" customHeight="1" x14ac:dyDescent="0.35">
      <c r="B1" s="79" t="s">
        <v>61</v>
      </c>
      <c r="C1" s="144"/>
      <c r="D1" s="144"/>
      <c r="E1" s="144"/>
      <c r="F1" s="144"/>
      <c r="G1" s="175" t="s">
        <v>60</v>
      </c>
      <c r="H1" s="176"/>
      <c r="I1" s="176"/>
      <c r="J1" s="176"/>
      <c r="K1" s="176"/>
      <c r="L1" s="176"/>
      <c r="M1" s="177"/>
      <c r="N1" s="178" t="s">
        <v>59</v>
      </c>
      <c r="O1" s="179"/>
      <c r="P1" s="179"/>
      <c r="Q1" s="179"/>
      <c r="R1" s="179"/>
      <c r="S1" s="179"/>
      <c r="T1" s="180"/>
      <c r="U1" s="78" t="s">
        <v>58</v>
      </c>
    </row>
    <row r="2" spans="1:21" ht="62" x14ac:dyDescent="0.35">
      <c r="A2" s="181">
        <v>1</v>
      </c>
      <c r="B2" s="171" t="s">
        <v>57</v>
      </c>
      <c r="C2" s="171" t="s">
        <v>56</v>
      </c>
      <c r="D2" s="171" t="s">
        <v>55</v>
      </c>
      <c r="E2" s="171" t="s">
        <v>54</v>
      </c>
      <c r="F2" s="171" t="s">
        <v>53</v>
      </c>
      <c r="G2" s="173" t="s">
        <v>52</v>
      </c>
      <c r="H2" s="173" t="s">
        <v>51</v>
      </c>
      <c r="I2" s="173" t="s">
        <v>50</v>
      </c>
      <c r="J2" s="173" t="s">
        <v>49</v>
      </c>
      <c r="K2" s="173" t="s">
        <v>48</v>
      </c>
      <c r="L2" s="173" t="s">
        <v>47</v>
      </c>
      <c r="M2" s="173" t="s">
        <v>46</v>
      </c>
      <c r="N2" s="77" t="str">
        <f t="shared" ref="N2:T2" si="0">+G2</f>
        <v>Trabajo nocturno</v>
      </c>
      <c r="O2" s="77" t="str">
        <f t="shared" si="0"/>
        <v>Dominical o festiva</v>
      </c>
      <c r="P2" s="77" t="str">
        <f t="shared" si="0"/>
        <v>Nocturna dominical o festiva</v>
      </c>
      <c r="Q2" s="77" t="str">
        <f t="shared" si="0"/>
        <v>Extra diurna</v>
      </c>
      <c r="R2" s="77" t="str">
        <f t="shared" si="0"/>
        <v>Extra nocturna</v>
      </c>
      <c r="S2" s="77" t="str">
        <f t="shared" si="0"/>
        <v>Extra diurna dominical o festiva</v>
      </c>
      <c r="T2" s="77" t="str">
        <f t="shared" si="0"/>
        <v>Extra nocturna dominical o festiva</v>
      </c>
      <c r="U2" s="171" t="s">
        <v>45</v>
      </c>
    </row>
    <row r="3" spans="1:21" x14ac:dyDescent="0.35">
      <c r="A3" s="181"/>
      <c r="B3" s="172"/>
      <c r="C3" s="172"/>
      <c r="D3" s="172"/>
      <c r="E3" s="172"/>
      <c r="F3" s="172"/>
      <c r="G3" s="174"/>
      <c r="H3" s="174"/>
      <c r="I3" s="174"/>
      <c r="J3" s="174"/>
      <c r="K3" s="174"/>
      <c r="L3" s="174"/>
      <c r="M3" s="174"/>
      <c r="N3" s="76">
        <v>1.35</v>
      </c>
      <c r="O3" s="102">
        <v>1.8</v>
      </c>
      <c r="P3" s="76">
        <v>2.1</v>
      </c>
      <c r="Q3" s="76">
        <v>1.25</v>
      </c>
      <c r="R3" s="76">
        <v>1.75</v>
      </c>
      <c r="S3" s="76">
        <v>2</v>
      </c>
      <c r="T3" s="76">
        <v>2.5</v>
      </c>
      <c r="U3" s="172"/>
    </row>
    <row r="4" spans="1:21" s="73" customFormat="1" x14ac:dyDescent="0.35">
      <c r="A4" s="181"/>
      <c r="B4" s="68">
        <v>80110256</v>
      </c>
      <c r="C4" s="75" t="s">
        <v>44</v>
      </c>
      <c r="D4" s="65">
        <v>1423500</v>
      </c>
      <c r="E4" s="66">
        <v>148</v>
      </c>
      <c r="F4" s="65">
        <f>+Tabla1[[#This Row],[Columna3]]/220</f>
        <v>6470.454545454545</v>
      </c>
      <c r="G4" s="64">
        <v>32</v>
      </c>
      <c r="H4" s="64">
        <v>36</v>
      </c>
      <c r="I4" s="64">
        <v>12</v>
      </c>
      <c r="J4" s="64">
        <v>37</v>
      </c>
      <c r="K4" s="64">
        <v>31</v>
      </c>
      <c r="L4" s="64">
        <v>15</v>
      </c>
      <c r="M4" s="64">
        <v>9</v>
      </c>
      <c r="N4" s="63">
        <f>IFERROR((F4*$N$3)*G4,0)</f>
        <v>279523.63636363635</v>
      </c>
      <c r="O4" s="63">
        <f>IFERROR((F4*$O$3)*H4,0)</f>
        <v>419285.45454545453</v>
      </c>
      <c r="P4" s="63">
        <f>IFERROR((F4*$P$3)*I4,0)</f>
        <v>163055.45454545456</v>
      </c>
      <c r="Q4" s="63">
        <f>IFERROR((F4*$Q$3)*J4,0)</f>
        <v>299258.52272727271</v>
      </c>
      <c r="R4" s="63">
        <f>IFERROR((F4*$R$3)*K4,0)</f>
        <v>351022.15909090906</v>
      </c>
      <c r="S4" s="63">
        <f>IFERROR((F4*$S$3)*L4,0)</f>
        <v>194113.63636363635</v>
      </c>
      <c r="T4" s="62">
        <f>IFERROR((F4*$T$3)*M4,0)</f>
        <v>145585.22727272726</v>
      </c>
      <c r="U4" s="74">
        <f>SUM(Tabla1[[#This Row],[Columna12]:[Columna18]])</f>
        <v>1851844.0909090906</v>
      </c>
    </row>
    <row r="5" spans="1:21" s="60" customFormat="1" x14ac:dyDescent="0.35">
      <c r="A5" s="181"/>
      <c r="B5" s="72">
        <v>79881569</v>
      </c>
      <c r="C5" s="67" t="s">
        <v>43</v>
      </c>
      <c r="D5" s="70">
        <v>1423500</v>
      </c>
      <c r="E5" s="71">
        <v>148</v>
      </c>
      <c r="F5" s="70">
        <f>+Tabla1[[#This Row],[Columna3]]/220</f>
        <v>6470.454545454545</v>
      </c>
      <c r="G5" s="69">
        <v>32</v>
      </c>
      <c r="H5" s="69">
        <v>36</v>
      </c>
      <c r="I5" s="69">
        <v>12</v>
      </c>
      <c r="J5" s="64">
        <v>37</v>
      </c>
      <c r="K5" s="64">
        <v>31</v>
      </c>
      <c r="L5" s="64">
        <v>15</v>
      </c>
      <c r="M5" s="64">
        <v>9</v>
      </c>
      <c r="N5" s="63">
        <f>IFERROR((F5*$N$3)*G5,0)</f>
        <v>279523.63636363635</v>
      </c>
      <c r="O5" s="63">
        <f>IFERROR((F5*$O$3)*H5,0)</f>
        <v>419285.45454545453</v>
      </c>
      <c r="P5" s="63">
        <f>IFERROR((F5*$P$3)*I5,0)</f>
        <v>163055.45454545456</v>
      </c>
      <c r="Q5" s="63">
        <f>IFERROR((F5*$Q$3)*J5,0)</f>
        <v>299258.52272727271</v>
      </c>
      <c r="R5" s="63">
        <f>IFERROR((F5*$R$3)*K5,0)</f>
        <v>351022.15909090906</v>
      </c>
      <c r="S5" s="63">
        <f>IFERROR((F5*$S$3)*L5,0)</f>
        <v>194113.63636363635</v>
      </c>
      <c r="T5" s="62">
        <f>IFERROR((F5*$T$3)*M5,0)</f>
        <v>145585.22727272726</v>
      </c>
      <c r="U5" s="61">
        <f>SUM(Tabla1[[#This Row],[Columna12]:[Columna18]])</f>
        <v>1851844.0909090906</v>
      </c>
    </row>
    <row r="6" spans="1:21" s="60" customFormat="1" x14ac:dyDescent="0.35">
      <c r="A6" s="181"/>
      <c r="B6" s="68">
        <v>43125123</v>
      </c>
      <c r="C6" s="67" t="s">
        <v>42</v>
      </c>
      <c r="D6" s="65">
        <v>1423500</v>
      </c>
      <c r="E6" s="66">
        <v>148</v>
      </c>
      <c r="F6" s="65">
        <f>+Tabla1[[#This Row],[Columna3]]/220</f>
        <v>6470.454545454545</v>
      </c>
      <c r="G6" s="64">
        <v>32</v>
      </c>
      <c r="H6" s="64">
        <v>36</v>
      </c>
      <c r="I6" s="64">
        <v>12</v>
      </c>
      <c r="J6" s="64">
        <v>37</v>
      </c>
      <c r="K6" s="64">
        <v>31</v>
      </c>
      <c r="L6" s="64">
        <v>15</v>
      </c>
      <c r="M6" s="64">
        <v>9</v>
      </c>
      <c r="N6" s="63">
        <f>IFERROR((F6*$N$3)*G6,0)</f>
        <v>279523.63636363635</v>
      </c>
      <c r="O6" s="63">
        <f>IFERROR((F6*$O$3)*H6,0)</f>
        <v>419285.45454545453</v>
      </c>
      <c r="P6" s="63">
        <f>IFERROR((F6*$P$3)*I6,0)</f>
        <v>163055.45454545456</v>
      </c>
      <c r="Q6" s="63">
        <f>IFERROR((F6*$Q$3)*J6,0)</f>
        <v>299258.52272727271</v>
      </c>
      <c r="R6" s="63">
        <f>IFERROR((F6*$R$3)*K6,0)</f>
        <v>351022.15909090906</v>
      </c>
      <c r="S6" s="63">
        <f>IFERROR((F6*$S$3)*L6,0)</f>
        <v>194113.63636363635</v>
      </c>
      <c r="T6" s="62">
        <f>IFERROR((F6*$T$3)*M6,0)</f>
        <v>145585.22727272726</v>
      </c>
      <c r="U6" s="61">
        <f>SUM(Tabla1[[#This Row],[Columna12]:[Columna18]])</f>
        <v>1851844.0909090906</v>
      </c>
    </row>
    <row r="7" spans="1:21" s="60" customFormat="1" ht="14.5" x14ac:dyDescent="0.35">
      <c r="E7" s="145">
        <f>SUBTOTAL(109,Tabla1[[#All],[Columna21]])</f>
        <v>444</v>
      </c>
      <c r="F7" s="147"/>
      <c r="G7" s="148">
        <f>SUBTOTAL(109,Tabla1[[#All],[Columna5]])</f>
        <v>96</v>
      </c>
      <c r="H7" s="148">
        <f>SUBTOTAL(109,Tabla1[[#All],[Columna6]])</f>
        <v>108</v>
      </c>
      <c r="I7" s="148">
        <f>SUBTOTAL(109,Tabla1[[#All],[Columna7]])</f>
        <v>36</v>
      </c>
      <c r="J7" s="146">
        <f>SUBTOTAL(109,Tabla1[[#All],[Columna8]])</f>
        <v>111</v>
      </c>
      <c r="K7" s="146">
        <f>SUBTOTAL(109,Tabla1[[#All],[Columna9]])</f>
        <v>93</v>
      </c>
      <c r="L7" s="146">
        <f>SUBTOTAL(109,Tabla1[[#All],[Columna10]])</f>
        <v>45</v>
      </c>
      <c r="M7" s="146">
        <f>SUBTOTAL(109,Tabla1[[#All],[Columna11]])</f>
        <v>27</v>
      </c>
    </row>
    <row r="8" spans="1:21" s="60" customFormat="1" ht="14.5" x14ac:dyDescent="0.35">
      <c r="F8" s="150" t="s">
        <v>126</v>
      </c>
      <c r="M8" s="60">
        <f>+G7+J7+K7+L7+M7</f>
        <v>372</v>
      </c>
    </row>
    <row r="9" spans="1:21" ht="62" x14ac:dyDescent="0.35">
      <c r="A9" s="181">
        <v>2</v>
      </c>
      <c r="B9" s="169" t="s">
        <v>57</v>
      </c>
      <c r="C9" s="169" t="s">
        <v>56</v>
      </c>
      <c r="D9" s="169" t="s">
        <v>55</v>
      </c>
      <c r="E9" s="169" t="s">
        <v>54</v>
      </c>
      <c r="F9" s="169" t="s">
        <v>53</v>
      </c>
      <c r="G9" s="169" t="s">
        <v>52</v>
      </c>
      <c r="H9" s="169" t="s">
        <v>51</v>
      </c>
      <c r="I9" s="169" t="s">
        <v>50</v>
      </c>
      <c r="J9" s="169" t="s">
        <v>49</v>
      </c>
      <c r="K9" s="169" t="s">
        <v>48</v>
      </c>
      <c r="L9" s="169" t="s">
        <v>47</v>
      </c>
      <c r="M9" s="169" t="s">
        <v>46</v>
      </c>
      <c r="N9" s="109" t="str">
        <f t="shared" ref="N9" si="1">+G9</f>
        <v>Trabajo nocturno</v>
      </c>
      <c r="O9" s="109" t="str">
        <f t="shared" ref="O9" si="2">+H9</f>
        <v>Dominical o festiva</v>
      </c>
      <c r="P9" s="109" t="str">
        <f t="shared" ref="P9" si="3">+I9</f>
        <v>Nocturna dominical o festiva</v>
      </c>
      <c r="Q9" s="109" t="str">
        <f t="shared" ref="Q9" si="4">+J9</f>
        <v>Extra diurna</v>
      </c>
      <c r="R9" s="109" t="str">
        <f t="shared" ref="R9" si="5">+K9</f>
        <v>Extra nocturna</v>
      </c>
      <c r="S9" s="109" t="str">
        <f t="shared" ref="S9" si="6">+L9</f>
        <v>Extra diurna dominical o festiva</v>
      </c>
      <c r="T9" s="109" t="str">
        <f t="shared" ref="T9" si="7">+M9</f>
        <v>Extra nocturna dominical o festiva</v>
      </c>
      <c r="U9" s="169" t="s">
        <v>45</v>
      </c>
    </row>
    <row r="10" spans="1:21" x14ac:dyDescent="0.35">
      <c r="A10" s="181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07">
        <v>1.35</v>
      </c>
      <c r="O10" s="108">
        <v>1.8</v>
      </c>
      <c r="P10" s="107">
        <v>2.1</v>
      </c>
      <c r="Q10" s="107">
        <v>1.25</v>
      </c>
      <c r="R10" s="107">
        <v>1.75</v>
      </c>
      <c r="S10" s="107">
        <v>2</v>
      </c>
      <c r="T10" s="107">
        <v>2.5</v>
      </c>
      <c r="U10" s="170"/>
    </row>
    <row r="11" spans="1:21" s="73" customFormat="1" x14ac:dyDescent="0.35">
      <c r="A11" s="181"/>
      <c r="B11" s="110">
        <v>80110256</v>
      </c>
      <c r="C11" s="111" t="s">
        <v>44</v>
      </c>
      <c r="D11" s="112">
        <v>1423500</v>
      </c>
      <c r="E11" s="113">
        <v>148</v>
      </c>
      <c r="F11" s="112">
        <f>+Tabla14[[#This Row],[Columna3]]/220</f>
        <v>6470.454545454545</v>
      </c>
      <c r="G11" s="114">
        <v>52</v>
      </c>
      <c r="H11" s="114">
        <v>36</v>
      </c>
      <c r="I11" s="114">
        <v>12</v>
      </c>
      <c r="J11" s="114">
        <v>37</v>
      </c>
      <c r="K11" s="114">
        <v>31</v>
      </c>
      <c r="L11" s="114">
        <v>15</v>
      </c>
      <c r="M11" s="114">
        <v>9</v>
      </c>
      <c r="N11" s="63">
        <f>IFERROR((F11*$N$3)*G11,0)</f>
        <v>454225.90909090906</v>
      </c>
      <c r="O11" s="63">
        <f>IFERROR((F11*$O$3)*H11,0)</f>
        <v>419285.45454545453</v>
      </c>
      <c r="P11" s="63">
        <f>IFERROR((F11*$P$3)*I11,0)</f>
        <v>163055.45454545456</v>
      </c>
      <c r="Q11" s="63">
        <f>IFERROR((F11*$Q$3)*J11,0)</f>
        <v>299258.52272727271</v>
      </c>
      <c r="R11" s="63">
        <f>IFERROR((F11*$R$3)*K11,0)</f>
        <v>351022.15909090906</v>
      </c>
      <c r="S11" s="63">
        <f>IFERROR((F11*$S$3)*L11,0)</f>
        <v>194113.63636363635</v>
      </c>
      <c r="T11" s="62">
        <f>IFERROR((F11*$T$3)*M11,0)</f>
        <v>145585.22727272726</v>
      </c>
      <c r="U11" s="74">
        <f>SUM(Tabla14[[#This Row],[Columna12]:[Columna18]])</f>
        <v>2026546.3636363635</v>
      </c>
    </row>
    <row r="12" spans="1:21" s="60" customFormat="1" x14ac:dyDescent="0.35">
      <c r="A12" s="181"/>
      <c r="B12" s="115">
        <v>79881569</v>
      </c>
      <c r="C12" s="116" t="s">
        <v>43</v>
      </c>
      <c r="D12" s="112">
        <v>1423500</v>
      </c>
      <c r="E12" s="118">
        <v>148</v>
      </c>
      <c r="F12" s="117">
        <f>+Tabla14[[#This Row],[Columna3]]/220</f>
        <v>6470.454545454545</v>
      </c>
      <c r="G12" s="119">
        <v>52</v>
      </c>
      <c r="H12" s="119">
        <v>36</v>
      </c>
      <c r="I12" s="114">
        <v>12</v>
      </c>
      <c r="J12" s="114">
        <v>37</v>
      </c>
      <c r="K12" s="114">
        <v>31</v>
      </c>
      <c r="L12" s="114">
        <v>15</v>
      </c>
      <c r="M12" s="114">
        <v>9</v>
      </c>
      <c r="N12" s="63">
        <f>IFERROR((F12*$N$3)*G12,0)</f>
        <v>454225.90909090906</v>
      </c>
      <c r="O12" s="63">
        <f>IFERROR((F12*$O$3)*H12,0)</f>
        <v>419285.45454545453</v>
      </c>
      <c r="P12" s="63">
        <f>IFERROR((F12*$P$3)*I12,0)</f>
        <v>163055.45454545456</v>
      </c>
      <c r="Q12" s="63">
        <f>IFERROR((F12*$Q$3)*J12,0)</f>
        <v>299258.52272727271</v>
      </c>
      <c r="R12" s="63">
        <f>IFERROR((F12*$R$3)*K12,0)</f>
        <v>351022.15909090906</v>
      </c>
      <c r="S12" s="63">
        <f>IFERROR((F12*$S$3)*L12,0)</f>
        <v>194113.63636363635</v>
      </c>
      <c r="T12" s="62">
        <f>IFERROR((F12*$T$3)*M12,0)</f>
        <v>145585.22727272726</v>
      </c>
      <c r="U12" s="61">
        <f>SUM(Tabla14[[#This Row],[Columna12]:[Columna18]])</f>
        <v>2026546.3636363635</v>
      </c>
    </row>
    <row r="13" spans="1:21" s="60" customFormat="1" x14ac:dyDescent="0.35">
      <c r="A13" s="181"/>
      <c r="B13" s="110">
        <v>43125123</v>
      </c>
      <c r="C13" s="116" t="s">
        <v>42</v>
      </c>
      <c r="D13" s="112">
        <v>1423500</v>
      </c>
      <c r="E13" s="113">
        <v>148</v>
      </c>
      <c r="F13" s="112">
        <f>+Tabla14[[#This Row],[Columna3]]/220</f>
        <v>6470.454545454545</v>
      </c>
      <c r="G13" s="114">
        <v>52</v>
      </c>
      <c r="H13" s="114">
        <v>36</v>
      </c>
      <c r="I13" s="114">
        <v>12</v>
      </c>
      <c r="J13" s="114">
        <v>37</v>
      </c>
      <c r="K13" s="114">
        <v>31</v>
      </c>
      <c r="L13" s="114">
        <v>15</v>
      </c>
      <c r="M13" s="114">
        <v>9</v>
      </c>
      <c r="N13" s="63">
        <f>IFERROR((F13*$N$3)*G13,0)</f>
        <v>454225.90909090906</v>
      </c>
      <c r="O13" s="63">
        <f>IFERROR((F13*$O$3)*H13,0)</f>
        <v>419285.45454545453</v>
      </c>
      <c r="P13" s="63">
        <f>IFERROR((F13*$P$3)*I13,0)</f>
        <v>163055.45454545456</v>
      </c>
      <c r="Q13" s="63">
        <f>IFERROR((F13*$Q$3)*J13,0)</f>
        <v>299258.52272727271</v>
      </c>
      <c r="R13" s="63">
        <f>IFERROR((F13*$R$3)*K13,0)</f>
        <v>351022.15909090906</v>
      </c>
      <c r="S13" s="63">
        <f>IFERROR((F13*$S$3)*L13,0)</f>
        <v>194113.63636363635</v>
      </c>
      <c r="T13" s="62">
        <f>IFERROR((F13*$T$3)*M13,0)</f>
        <v>145585.22727272726</v>
      </c>
      <c r="U13" s="61">
        <f>SUM(Tabla14[[#This Row],[Columna12]:[Columna18]])</f>
        <v>2026546.3636363635</v>
      </c>
    </row>
    <row r="14" spans="1:21" s="60" customFormat="1" ht="14.5" x14ac:dyDescent="0.35"/>
    <row r="15" spans="1:21" s="60" customFormat="1" ht="14.5" x14ac:dyDescent="0.35">
      <c r="E15" s="151">
        <v>46204</v>
      </c>
    </row>
    <row r="16" spans="1:21" ht="62" x14ac:dyDescent="0.35">
      <c r="A16" s="182">
        <v>3</v>
      </c>
      <c r="B16" s="171" t="s">
        <v>57</v>
      </c>
      <c r="C16" s="171" t="s">
        <v>56</v>
      </c>
      <c r="D16" s="171" t="s">
        <v>55</v>
      </c>
      <c r="E16" s="171" t="s">
        <v>54</v>
      </c>
      <c r="F16" s="171" t="s">
        <v>53</v>
      </c>
      <c r="G16" s="173" t="s">
        <v>52</v>
      </c>
      <c r="H16" s="173" t="s">
        <v>51</v>
      </c>
      <c r="I16" s="173" t="s">
        <v>50</v>
      </c>
      <c r="J16" s="173" t="s">
        <v>49</v>
      </c>
      <c r="K16" s="173" t="s">
        <v>48</v>
      </c>
      <c r="L16" s="173" t="s">
        <v>47</v>
      </c>
      <c r="M16" s="173" t="s">
        <v>46</v>
      </c>
      <c r="N16" s="77" t="str">
        <f t="shared" ref="N16" si="8">+G16</f>
        <v>Trabajo nocturno</v>
      </c>
      <c r="O16" s="77" t="str">
        <f t="shared" ref="O16" si="9">+H16</f>
        <v>Dominical o festiva</v>
      </c>
      <c r="P16" s="77" t="str">
        <f t="shared" ref="P16" si="10">+I16</f>
        <v>Nocturna dominical o festiva</v>
      </c>
      <c r="Q16" s="77" t="str">
        <f t="shared" ref="Q16" si="11">+J16</f>
        <v>Extra diurna</v>
      </c>
      <c r="R16" s="77" t="str">
        <f t="shared" ref="R16" si="12">+K16</f>
        <v>Extra nocturna</v>
      </c>
      <c r="S16" s="77" t="str">
        <f t="shared" ref="S16" si="13">+L16</f>
        <v>Extra diurna dominical o festiva</v>
      </c>
      <c r="T16" s="77" t="str">
        <f t="shared" ref="T16" si="14">+M16</f>
        <v>Extra nocturna dominical o festiva</v>
      </c>
      <c r="U16" s="171" t="s">
        <v>45</v>
      </c>
    </row>
    <row r="17" spans="1:21" x14ac:dyDescent="0.35">
      <c r="A17" s="182"/>
      <c r="B17" s="172"/>
      <c r="C17" s="172"/>
      <c r="D17" s="172"/>
      <c r="E17" s="172"/>
      <c r="F17" s="172"/>
      <c r="G17" s="174"/>
      <c r="H17" s="174"/>
      <c r="I17" s="174"/>
      <c r="J17" s="174"/>
      <c r="K17" s="174"/>
      <c r="L17" s="174"/>
      <c r="M17" s="174"/>
      <c r="N17" s="76">
        <v>1.35</v>
      </c>
      <c r="O17" s="102">
        <v>1.9</v>
      </c>
      <c r="P17" s="76">
        <v>2.1</v>
      </c>
      <c r="Q17" s="76">
        <v>1.25</v>
      </c>
      <c r="R17" s="76">
        <v>1.75</v>
      </c>
      <c r="S17" s="76">
        <v>2</v>
      </c>
      <c r="T17" s="76">
        <v>2.5</v>
      </c>
      <c r="U17" s="172"/>
    </row>
    <row r="18" spans="1:21" s="73" customFormat="1" x14ac:dyDescent="0.35">
      <c r="A18" s="182"/>
      <c r="B18" s="68">
        <v>80110256</v>
      </c>
      <c r="C18" s="75" t="s">
        <v>44</v>
      </c>
      <c r="D18" s="112">
        <v>1423500</v>
      </c>
      <c r="E18" s="66">
        <v>146</v>
      </c>
      <c r="F18" s="65">
        <f>+Tabla15[[#This Row],[Columna3]]/220</f>
        <v>6470.454545454545</v>
      </c>
      <c r="G18" s="114">
        <v>52</v>
      </c>
      <c r="H18" s="114">
        <v>36</v>
      </c>
      <c r="I18" s="114">
        <v>12</v>
      </c>
      <c r="J18" s="114">
        <v>37</v>
      </c>
      <c r="K18" s="114">
        <v>33</v>
      </c>
      <c r="L18" s="114">
        <v>15</v>
      </c>
      <c r="M18" s="114">
        <v>9</v>
      </c>
      <c r="N18" s="63">
        <f>IFERROR((F18*$N$3)*G18,0)</f>
        <v>454225.90909090906</v>
      </c>
      <c r="O18" s="63">
        <f t="shared" ref="O18:O20" si="15">IFERROR((F18*$O$17)*H18,0)</f>
        <v>442579.09090909082</v>
      </c>
      <c r="P18" s="63">
        <f>IFERROR((F18*$P$3)*I18,0)</f>
        <v>163055.45454545456</v>
      </c>
      <c r="Q18" s="63">
        <f>IFERROR((F18*$Q$3)*J18,0)</f>
        <v>299258.52272727271</v>
      </c>
      <c r="R18" s="63">
        <f>IFERROR((F18*$R$3)*K18,0)</f>
        <v>373668.75</v>
      </c>
      <c r="S18" s="63">
        <f>IFERROR((F18*$S$3)*L18,0)</f>
        <v>194113.63636363635</v>
      </c>
      <c r="T18" s="62">
        <f>IFERROR((F18*$T$3)*M18,0)</f>
        <v>145585.22727272726</v>
      </c>
      <c r="U18" s="74">
        <f>SUM(Tabla15[[#This Row],[Columna12]:[Columna18]])</f>
        <v>2072486.5909090906</v>
      </c>
    </row>
    <row r="19" spans="1:21" s="60" customFormat="1" x14ac:dyDescent="0.35">
      <c r="A19" s="182"/>
      <c r="B19" s="72">
        <v>79881569</v>
      </c>
      <c r="C19" s="67" t="s">
        <v>43</v>
      </c>
      <c r="D19" s="112">
        <v>1423500</v>
      </c>
      <c r="E19" s="71">
        <v>146</v>
      </c>
      <c r="F19" s="70">
        <f>+Tabla15[[#This Row],[Columna3]]/220</f>
        <v>6470.454545454545</v>
      </c>
      <c r="G19" s="119">
        <v>52</v>
      </c>
      <c r="H19" s="119">
        <v>36</v>
      </c>
      <c r="I19" s="114">
        <v>12</v>
      </c>
      <c r="J19" s="114">
        <v>37</v>
      </c>
      <c r="K19" s="114">
        <v>33</v>
      </c>
      <c r="L19" s="114">
        <v>15</v>
      </c>
      <c r="M19" s="114">
        <v>9</v>
      </c>
      <c r="N19" s="63">
        <f>IFERROR((F19*$N$3)*G19,0)</f>
        <v>454225.90909090906</v>
      </c>
      <c r="O19" s="63">
        <f t="shared" si="15"/>
        <v>442579.09090909082</v>
      </c>
      <c r="P19" s="63">
        <f>IFERROR((F19*$P$3)*I19,0)</f>
        <v>163055.45454545456</v>
      </c>
      <c r="Q19" s="63">
        <f>IFERROR((F19*$Q$3)*J19,0)</f>
        <v>299258.52272727271</v>
      </c>
      <c r="R19" s="63">
        <f>IFERROR((F19*$R$3)*K19,0)</f>
        <v>373668.75</v>
      </c>
      <c r="S19" s="63">
        <f>IFERROR((F19*$S$3)*L19,0)</f>
        <v>194113.63636363635</v>
      </c>
      <c r="T19" s="62">
        <f>IFERROR((F19*$T$3)*M19,0)</f>
        <v>145585.22727272726</v>
      </c>
      <c r="U19" s="61">
        <f>SUM(Tabla15[[#This Row],[Columna12]:[Columna18]])</f>
        <v>2072486.5909090906</v>
      </c>
    </row>
    <row r="20" spans="1:21" s="60" customFormat="1" x14ac:dyDescent="0.35">
      <c r="A20" s="182"/>
      <c r="B20" s="68">
        <v>43125123</v>
      </c>
      <c r="C20" s="67" t="s">
        <v>42</v>
      </c>
      <c r="D20" s="112">
        <v>1423500</v>
      </c>
      <c r="E20" s="66">
        <v>144</v>
      </c>
      <c r="F20" s="65">
        <f>+Tabla15[[#This Row],[Columna3]]/220</f>
        <v>6470.454545454545</v>
      </c>
      <c r="G20" s="114">
        <v>52</v>
      </c>
      <c r="H20" s="114">
        <v>36</v>
      </c>
      <c r="I20" s="114">
        <v>12</v>
      </c>
      <c r="J20" s="114">
        <v>37</v>
      </c>
      <c r="K20" s="114">
        <v>35</v>
      </c>
      <c r="L20" s="114">
        <v>15</v>
      </c>
      <c r="M20" s="114">
        <v>9</v>
      </c>
      <c r="N20" s="63">
        <f>IFERROR((F20*$N$3)*G20,0)</f>
        <v>454225.90909090906</v>
      </c>
      <c r="O20" s="63">
        <f t="shared" si="15"/>
        <v>442579.09090909082</v>
      </c>
      <c r="P20" s="63">
        <f>IFERROR((F20*$P$3)*I20,0)</f>
        <v>163055.45454545456</v>
      </c>
      <c r="Q20" s="63">
        <f>IFERROR((F20*$Q$3)*J20,0)</f>
        <v>299258.52272727271</v>
      </c>
      <c r="R20" s="63">
        <f>IFERROR((F20*$R$3)*K20,0)</f>
        <v>396315.34090909088</v>
      </c>
      <c r="S20" s="63">
        <f>IFERROR((F20*$S$3)*L20,0)</f>
        <v>194113.63636363635</v>
      </c>
      <c r="T20" s="62">
        <f>IFERROR((F20*$T$3)*M20,0)</f>
        <v>145585.22727272726</v>
      </c>
      <c r="U20" s="61">
        <f>SUM(Tabla15[[#This Row],[Columna12]:[Columna18]])</f>
        <v>2095133.1818181814</v>
      </c>
    </row>
    <row r="21" spans="1:21" s="60" customFormat="1" ht="14.5" x14ac:dyDescent="0.35"/>
    <row r="22" spans="1:21" s="60" customFormat="1" ht="14.5" x14ac:dyDescent="0.35"/>
    <row r="23" spans="1:21" s="60" customFormat="1" ht="14.5" x14ac:dyDescent="0.35"/>
    <row r="24" spans="1:21" ht="62" x14ac:dyDescent="0.35">
      <c r="A24" s="182">
        <v>4</v>
      </c>
      <c r="B24" s="167" t="s">
        <v>57</v>
      </c>
      <c r="C24" s="167" t="s">
        <v>56</v>
      </c>
      <c r="D24" s="167" t="s">
        <v>55</v>
      </c>
      <c r="E24" s="167" t="s">
        <v>54</v>
      </c>
      <c r="F24" s="167" t="s">
        <v>53</v>
      </c>
      <c r="G24" s="167" t="s">
        <v>52</v>
      </c>
      <c r="H24" s="167" t="s">
        <v>51</v>
      </c>
      <c r="I24" s="167" t="s">
        <v>50</v>
      </c>
      <c r="J24" s="167" t="s">
        <v>49</v>
      </c>
      <c r="K24" s="167" t="s">
        <v>48</v>
      </c>
      <c r="L24" s="167" t="s">
        <v>47</v>
      </c>
      <c r="M24" s="167" t="s">
        <v>46</v>
      </c>
      <c r="N24" s="122" t="str">
        <f t="shared" ref="N24" si="16">+G24</f>
        <v>Trabajo nocturno</v>
      </c>
      <c r="O24" s="122" t="str">
        <f t="shared" ref="O24" si="17">+H24</f>
        <v>Dominical o festiva</v>
      </c>
      <c r="P24" s="122" t="str">
        <f t="shared" ref="P24" si="18">+I24</f>
        <v>Nocturna dominical o festiva</v>
      </c>
      <c r="Q24" s="122" t="str">
        <f t="shared" ref="Q24" si="19">+J24</f>
        <v>Extra diurna</v>
      </c>
      <c r="R24" s="122" t="str">
        <f t="shared" ref="R24" si="20">+K24</f>
        <v>Extra nocturna</v>
      </c>
      <c r="S24" s="122" t="str">
        <f t="shared" ref="S24" si="21">+L24</f>
        <v>Extra diurna dominical o festiva</v>
      </c>
      <c r="T24" s="122" t="str">
        <f t="shared" ref="T24" si="22">+M24</f>
        <v>Extra nocturna dominical o festiva</v>
      </c>
      <c r="U24" s="167" t="s">
        <v>45</v>
      </c>
    </row>
    <row r="25" spans="1:21" x14ac:dyDescent="0.35">
      <c r="A25" s="182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20">
        <v>1.35</v>
      </c>
      <c r="O25" s="121">
        <v>2</v>
      </c>
      <c r="P25" s="120">
        <v>2.1</v>
      </c>
      <c r="Q25" s="120">
        <v>1.25</v>
      </c>
      <c r="R25" s="120">
        <v>1.75</v>
      </c>
      <c r="S25" s="120">
        <v>2</v>
      </c>
      <c r="T25" s="120">
        <v>2.5</v>
      </c>
      <c r="U25" s="168"/>
    </row>
    <row r="26" spans="1:21" s="73" customFormat="1" x14ac:dyDescent="0.35">
      <c r="A26" s="182"/>
      <c r="B26" s="110">
        <v>80110256</v>
      </c>
      <c r="C26" s="111" t="s">
        <v>44</v>
      </c>
      <c r="D26" s="112">
        <v>1423500</v>
      </c>
      <c r="E26" s="66">
        <v>146</v>
      </c>
      <c r="F26" s="112">
        <f>+Tabla16[[#This Row],[Columna3]]/220</f>
        <v>6470.454545454545</v>
      </c>
      <c r="G26" s="114">
        <v>52</v>
      </c>
      <c r="H26" s="114">
        <v>36</v>
      </c>
      <c r="I26" s="114">
        <v>12</v>
      </c>
      <c r="J26" s="114">
        <v>37</v>
      </c>
      <c r="K26" s="114">
        <v>33</v>
      </c>
      <c r="L26" s="114">
        <v>15</v>
      </c>
      <c r="M26" s="114">
        <v>9</v>
      </c>
      <c r="N26" s="63">
        <f>IFERROR((F26*$N$3)*G26,0)</f>
        <v>454225.90909090906</v>
      </c>
      <c r="O26" s="63">
        <f>IFERROR((F26*$O$25)*H26,0)</f>
        <v>465872.72727272724</v>
      </c>
      <c r="P26" s="63">
        <f>IFERROR((F26*$P$3)*I26,0)</f>
        <v>163055.45454545456</v>
      </c>
      <c r="Q26" s="63">
        <f>IFERROR((F26*$Q$3)*J26,0)</f>
        <v>299258.52272727271</v>
      </c>
      <c r="R26" s="63">
        <f>IFERROR((F26*$R$3)*K26,0)</f>
        <v>373668.75</v>
      </c>
      <c r="S26" s="63">
        <f>IFERROR((F26*$S$3)*L26,0)</f>
        <v>194113.63636363635</v>
      </c>
      <c r="T26" s="62">
        <f>IFERROR((F26*$T$3)*M26,0)</f>
        <v>145585.22727272726</v>
      </c>
      <c r="U26" s="74">
        <f>SUM(Tabla16[[#This Row],[Columna12]:[Columna18]])</f>
        <v>2095780.2272727273</v>
      </c>
    </row>
    <row r="27" spans="1:21" s="60" customFormat="1" x14ac:dyDescent="0.35">
      <c r="A27" s="182"/>
      <c r="B27" s="115">
        <v>79881569</v>
      </c>
      <c r="C27" s="116" t="s">
        <v>43</v>
      </c>
      <c r="D27" s="112">
        <v>1423500</v>
      </c>
      <c r="E27" s="71">
        <v>146</v>
      </c>
      <c r="F27" s="117">
        <f>+Tabla16[[#This Row],[Columna3]]/220</f>
        <v>6470.454545454545</v>
      </c>
      <c r="G27" s="119">
        <v>52</v>
      </c>
      <c r="H27" s="119">
        <v>36</v>
      </c>
      <c r="I27" s="114">
        <v>12</v>
      </c>
      <c r="J27" s="114">
        <v>37</v>
      </c>
      <c r="K27" s="114">
        <v>33</v>
      </c>
      <c r="L27" s="114">
        <v>15</v>
      </c>
      <c r="M27" s="114">
        <v>9</v>
      </c>
      <c r="N27" s="63">
        <f>IFERROR((F27*$N$3)*G27,0)</f>
        <v>454225.90909090906</v>
      </c>
      <c r="O27" s="63">
        <f t="shared" ref="O27:O28" si="23">IFERROR((F27*$O$25)*H27,0)</f>
        <v>465872.72727272724</v>
      </c>
      <c r="P27" s="63">
        <f>IFERROR((F27*$P$3)*I27,0)</f>
        <v>163055.45454545456</v>
      </c>
      <c r="Q27" s="63">
        <f>IFERROR((F27*$Q$3)*J27,0)</f>
        <v>299258.52272727271</v>
      </c>
      <c r="R27" s="63">
        <f>IFERROR((F27*$R$3)*K27,0)</f>
        <v>373668.75</v>
      </c>
      <c r="S27" s="63">
        <f>IFERROR((F27*$S$3)*L27,0)</f>
        <v>194113.63636363635</v>
      </c>
      <c r="T27" s="62">
        <f>IFERROR((F27*$T$3)*M27,0)</f>
        <v>145585.22727272726</v>
      </c>
      <c r="U27" s="61">
        <f>SUM(Tabla16[[#This Row],[Columna12]:[Columna18]])</f>
        <v>2095780.2272727273</v>
      </c>
    </row>
    <row r="28" spans="1:21" s="60" customFormat="1" x14ac:dyDescent="0.35">
      <c r="A28" s="182"/>
      <c r="B28" s="110">
        <v>43125123</v>
      </c>
      <c r="C28" s="116" t="s">
        <v>42</v>
      </c>
      <c r="D28" s="112">
        <v>1423500</v>
      </c>
      <c r="E28" s="66">
        <v>144</v>
      </c>
      <c r="F28" s="112">
        <f>+Tabla16[[#This Row],[Columna3]]/220</f>
        <v>6470.454545454545</v>
      </c>
      <c r="G28" s="114">
        <v>52</v>
      </c>
      <c r="H28" s="114">
        <v>36</v>
      </c>
      <c r="I28" s="114">
        <v>12</v>
      </c>
      <c r="J28" s="114">
        <v>37</v>
      </c>
      <c r="K28" s="114">
        <v>35</v>
      </c>
      <c r="L28" s="114">
        <v>15</v>
      </c>
      <c r="M28" s="114">
        <v>9</v>
      </c>
      <c r="N28" s="63">
        <f>IFERROR((F28*$N$3)*G28,0)</f>
        <v>454225.90909090906</v>
      </c>
      <c r="O28" s="63">
        <f t="shared" si="23"/>
        <v>465872.72727272724</v>
      </c>
      <c r="P28" s="63">
        <f>IFERROR((F28*$P$3)*I28,0)</f>
        <v>163055.45454545456</v>
      </c>
      <c r="Q28" s="63">
        <f>IFERROR((F28*$Q$3)*J28,0)</f>
        <v>299258.52272727271</v>
      </c>
      <c r="R28" s="63">
        <f>IFERROR((F28*$R$3)*K28,0)</f>
        <v>396315.34090909088</v>
      </c>
      <c r="S28" s="63">
        <f>IFERROR((F28*$S$3)*L28,0)</f>
        <v>194113.63636363635</v>
      </c>
      <c r="T28" s="62">
        <f>IFERROR((F28*$T$3)*M28,0)</f>
        <v>145585.22727272726</v>
      </c>
      <c r="U28" s="61">
        <f>SUM(Tabla16[[#This Row],[Columna12]:[Columna18]])</f>
        <v>2118426.8181818179</v>
      </c>
    </row>
    <row r="29" spans="1:21" s="60" customFormat="1" ht="14.5" x14ac:dyDescent="0.35"/>
    <row r="30" spans="1:21" s="60" customFormat="1" ht="14.5" x14ac:dyDescent="0.35"/>
    <row r="31" spans="1:21" s="60" customFormat="1" ht="14.5" x14ac:dyDescent="0.35"/>
    <row r="32" spans="1:21" s="60" customFormat="1" ht="14.5" x14ac:dyDescent="0.35"/>
    <row r="33" s="60" customFormat="1" ht="14.5" x14ac:dyDescent="0.35"/>
    <row r="34" s="60" customFormat="1" ht="14.5" x14ac:dyDescent="0.35"/>
    <row r="35" s="60" customFormat="1" ht="14.5" x14ac:dyDescent="0.35"/>
    <row r="36" s="60" customFormat="1" ht="14.5" x14ac:dyDescent="0.35"/>
    <row r="37" s="60" customFormat="1" ht="14.5" x14ac:dyDescent="0.35"/>
    <row r="38" s="60" customFormat="1" ht="14.5" x14ac:dyDescent="0.35"/>
    <row r="39" s="60" customFormat="1" ht="14.5" x14ac:dyDescent="0.35"/>
    <row r="40" s="60" customFormat="1" ht="14.5" x14ac:dyDescent="0.35"/>
    <row r="41" s="60" customFormat="1" ht="14.5" x14ac:dyDescent="0.35"/>
    <row r="42" s="60" customFormat="1" ht="14.5" x14ac:dyDescent="0.35"/>
    <row r="43" s="60" customFormat="1" ht="14.5" x14ac:dyDescent="0.35"/>
    <row r="44" s="60" customFormat="1" ht="14.5" x14ac:dyDescent="0.35"/>
    <row r="45" s="60" customFormat="1" ht="14.5" x14ac:dyDescent="0.35"/>
    <row r="46" s="60" customFormat="1" ht="14.5" x14ac:dyDescent="0.35"/>
    <row r="47" s="60" customFormat="1" ht="14.5" x14ac:dyDescent="0.35"/>
    <row r="48" s="60" customFormat="1" ht="14.5" x14ac:dyDescent="0.35"/>
    <row r="49" s="60" customFormat="1" ht="14.5" x14ac:dyDescent="0.35"/>
    <row r="50" s="60" customFormat="1" ht="14.5" x14ac:dyDescent="0.35"/>
    <row r="51" s="60" customFormat="1" ht="14.5" x14ac:dyDescent="0.35"/>
    <row r="52" s="60" customFormat="1" ht="14.5" x14ac:dyDescent="0.35"/>
    <row r="53" s="60" customFormat="1" ht="14.5" x14ac:dyDescent="0.35"/>
    <row r="54" s="60" customFormat="1" ht="14.5" x14ac:dyDescent="0.35"/>
    <row r="55" s="60" customFormat="1" ht="14.5" x14ac:dyDescent="0.35"/>
    <row r="56" s="60" customFormat="1" ht="14.5" x14ac:dyDescent="0.35"/>
    <row r="57" s="60" customFormat="1" ht="14.5" x14ac:dyDescent="0.35"/>
    <row r="58" s="60" customFormat="1" ht="14.5" x14ac:dyDescent="0.35"/>
    <row r="59" s="60" customFormat="1" ht="14.5" x14ac:dyDescent="0.35"/>
    <row r="60" s="60" customFormat="1" ht="14.5" x14ac:dyDescent="0.35"/>
    <row r="61" s="60" customFormat="1" ht="14.5" x14ac:dyDescent="0.35"/>
    <row r="62" s="60" customFormat="1" ht="14.5" x14ac:dyDescent="0.35"/>
    <row r="63" s="60" customFormat="1" ht="14.5" x14ac:dyDescent="0.35"/>
    <row r="64" s="60" customFormat="1" ht="14.5" x14ac:dyDescent="0.35"/>
    <row r="65" s="60" customFormat="1" ht="14.5" x14ac:dyDescent="0.35"/>
    <row r="66" s="60" customFormat="1" ht="14.5" x14ac:dyDescent="0.35"/>
    <row r="67" s="60" customFormat="1" ht="14.5" x14ac:dyDescent="0.35"/>
    <row r="68" s="60" customFormat="1" ht="14.5" x14ac:dyDescent="0.35"/>
    <row r="69" s="60" customFormat="1" ht="14.5" x14ac:dyDescent="0.35"/>
    <row r="70" s="60" customFormat="1" ht="14.5" x14ac:dyDescent="0.35"/>
    <row r="71" s="60" customFormat="1" ht="14.5" x14ac:dyDescent="0.35"/>
    <row r="72" s="60" customFormat="1" ht="14.5" x14ac:dyDescent="0.35"/>
    <row r="73" s="60" customFormat="1" ht="14.5" x14ac:dyDescent="0.35"/>
    <row r="74" s="60" customFormat="1" ht="14.5" x14ac:dyDescent="0.35"/>
    <row r="75" s="60" customFormat="1" ht="14.5" x14ac:dyDescent="0.35"/>
    <row r="76" s="60" customFormat="1" ht="14.5" x14ac:dyDescent="0.35"/>
    <row r="77" s="60" customFormat="1" ht="14.5" x14ac:dyDescent="0.35"/>
    <row r="78" s="60" customFormat="1" ht="14.5" x14ac:dyDescent="0.35"/>
    <row r="79" s="60" customFormat="1" ht="14.5" x14ac:dyDescent="0.35"/>
    <row r="80" s="60" customFormat="1" ht="14.5" x14ac:dyDescent="0.35"/>
    <row r="81" s="60" customFormat="1" ht="14.5" x14ac:dyDescent="0.35"/>
    <row r="82" s="60" customFormat="1" ht="14.5" x14ac:dyDescent="0.35"/>
    <row r="83" s="60" customFormat="1" ht="14.5" x14ac:dyDescent="0.35"/>
    <row r="84" s="60" customFormat="1" ht="14.5" x14ac:dyDescent="0.35"/>
    <row r="85" s="60" customFormat="1" ht="14.5" x14ac:dyDescent="0.35"/>
    <row r="86" s="60" customFormat="1" ht="14.5" x14ac:dyDescent="0.35"/>
    <row r="87" s="60" customFormat="1" ht="14.5" x14ac:dyDescent="0.35"/>
    <row r="88" s="60" customFormat="1" ht="14.5" x14ac:dyDescent="0.35"/>
    <row r="89" s="60" customFormat="1" ht="14.5" x14ac:dyDescent="0.35"/>
    <row r="90" s="60" customFormat="1" ht="14.5" x14ac:dyDescent="0.35"/>
    <row r="91" s="60" customFormat="1" ht="14.5" x14ac:dyDescent="0.35"/>
    <row r="92" s="60" customFormat="1" ht="14.5" x14ac:dyDescent="0.35"/>
    <row r="93" s="60" customFormat="1" ht="14.5" x14ac:dyDescent="0.35"/>
    <row r="94" s="60" customFormat="1" ht="14.5" x14ac:dyDescent="0.35"/>
    <row r="95" s="60" customFormat="1" ht="14.5" x14ac:dyDescent="0.35"/>
    <row r="96" s="60" customFormat="1" ht="14.5" x14ac:dyDescent="0.35"/>
    <row r="97" s="60" customFormat="1" ht="14.5" x14ac:dyDescent="0.35"/>
    <row r="98" s="60" customFormat="1" ht="14.5" x14ac:dyDescent="0.35"/>
    <row r="99" s="60" customFormat="1" ht="14.5" x14ac:dyDescent="0.35"/>
    <row r="100" s="60" customFormat="1" ht="14.5" x14ac:dyDescent="0.35"/>
    <row r="101" s="60" customFormat="1" ht="14.5" x14ac:dyDescent="0.35"/>
    <row r="102" s="60" customFormat="1" ht="14.5" x14ac:dyDescent="0.35"/>
    <row r="103" s="60" customFormat="1" ht="14.5" x14ac:dyDescent="0.35"/>
    <row r="104" s="60" customFormat="1" ht="14.5" x14ac:dyDescent="0.35"/>
    <row r="105" s="60" customFormat="1" ht="14.5" x14ac:dyDescent="0.35"/>
    <row r="106" s="60" customFormat="1" ht="14.5" x14ac:dyDescent="0.35"/>
    <row r="107" s="60" customFormat="1" ht="14.5" x14ac:dyDescent="0.35"/>
    <row r="108" s="60" customFormat="1" ht="14.5" x14ac:dyDescent="0.35"/>
    <row r="109" s="60" customFormat="1" ht="14.5" x14ac:dyDescent="0.35"/>
    <row r="110" s="60" customFormat="1" ht="14.5" x14ac:dyDescent="0.35"/>
    <row r="111" s="60" customFormat="1" ht="14.5" x14ac:dyDescent="0.35"/>
    <row r="112" s="60" customFormat="1" ht="14.5" x14ac:dyDescent="0.35"/>
    <row r="113" s="60" customFormat="1" ht="14.5" x14ac:dyDescent="0.35"/>
    <row r="114" s="60" customFormat="1" ht="14.5" x14ac:dyDescent="0.35"/>
    <row r="115" s="60" customFormat="1" ht="14.5" x14ac:dyDescent="0.35"/>
    <row r="116" s="60" customFormat="1" ht="14.5" x14ac:dyDescent="0.35"/>
    <row r="117" s="60" customFormat="1" ht="14.5" x14ac:dyDescent="0.35"/>
    <row r="118" s="60" customFormat="1" ht="14.5" x14ac:dyDescent="0.35"/>
    <row r="119" s="60" customFormat="1" ht="14.5" x14ac:dyDescent="0.35"/>
    <row r="120" s="60" customFormat="1" ht="14.5" x14ac:dyDescent="0.35"/>
    <row r="121" s="60" customFormat="1" ht="14.5" x14ac:dyDescent="0.35"/>
    <row r="122" s="60" customFormat="1" ht="14.5" x14ac:dyDescent="0.35"/>
    <row r="123" s="60" customFormat="1" ht="14.5" x14ac:dyDescent="0.35"/>
    <row r="124" s="60" customFormat="1" ht="14.5" x14ac:dyDescent="0.35"/>
    <row r="125" s="60" customFormat="1" ht="14.5" x14ac:dyDescent="0.35"/>
    <row r="126" s="60" customFormat="1" ht="14.5" x14ac:dyDescent="0.35"/>
    <row r="127" s="60" customFormat="1" ht="14.5" x14ac:dyDescent="0.35"/>
    <row r="128" s="60" customFormat="1" ht="14.5" x14ac:dyDescent="0.35"/>
    <row r="129" s="60" customFormat="1" ht="14.5" x14ac:dyDescent="0.35"/>
    <row r="130" s="60" customFormat="1" ht="14.5" x14ac:dyDescent="0.35"/>
    <row r="131" s="60" customFormat="1" ht="14.5" x14ac:dyDescent="0.35"/>
    <row r="132" s="60" customFormat="1" ht="14.5" x14ac:dyDescent="0.35"/>
    <row r="133" s="60" customFormat="1" ht="14.5" x14ac:dyDescent="0.35"/>
    <row r="134" s="60" customFormat="1" ht="14.5" x14ac:dyDescent="0.35"/>
    <row r="135" s="60" customFormat="1" ht="14.5" x14ac:dyDescent="0.35"/>
    <row r="136" s="60" customFormat="1" ht="14.5" x14ac:dyDescent="0.35"/>
    <row r="137" s="60" customFormat="1" ht="14.5" x14ac:dyDescent="0.35"/>
    <row r="138" s="60" customFormat="1" ht="14.5" x14ac:dyDescent="0.35"/>
    <row r="139" s="60" customFormat="1" ht="14.5" x14ac:dyDescent="0.35"/>
    <row r="140" s="60" customFormat="1" ht="14.5" x14ac:dyDescent="0.35"/>
    <row r="141" s="60" customFormat="1" ht="14.5" x14ac:dyDescent="0.35"/>
    <row r="142" s="60" customFormat="1" ht="14.5" x14ac:dyDescent="0.35"/>
    <row r="143" s="60" customFormat="1" ht="14.5" x14ac:dyDescent="0.35"/>
    <row r="144" s="60" customFormat="1" ht="14.5" x14ac:dyDescent="0.35"/>
    <row r="145" s="60" customFormat="1" ht="14.5" x14ac:dyDescent="0.35"/>
    <row r="146" s="60" customFormat="1" ht="14.5" x14ac:dyDescent="0.35"/>
    <row r="147" s="60" customFormat="1" ht="14.5" x14ac:dyDescent="0.35"/>
    <row r="148" s="60" customFormat="1" ht="14.5" x14ac:dyDescent="0.35"/>
    <row r="149" s="60" customFormat="1" ht="14.5" x14ac:dyDescent="0.35"/>
    <row r="150" s="60" customFormat="1" ht="14.5" x14ac:dyDescent="0.35"/>
    <row r="151" s="60" customFormat="1" ht="14.5" x14ac:dyDescent="0.35"/>
    <row r="152" s="60" customFormat="1" ht="14.5" x14ac:dyDescent="0.35"/>
    <row r="153" s="60" customFormat="1" ht="14.5" x14ac:dyDescent="0.35"/>
    <row r="154" s="60" customFormat="1" ht="14.5" x14ac:dyDescent="0.35"/>
    <row r="155" s="60" customFormat="1" ht="14.5" x14ac:dyDescent="0.35"/>
    <row r="156" s="60" customFormat="1" ht="14.5" x14ac:dyDescent="0.35"/>
    <row r="157" s="60" customFormat="1" ht="14.5" x14ac:dyDescent="0.35"/>
    <row r="158" s="60" customFormat="1" ht="14.5" x14ac:dyDescent="0.35"/>
    <row r="159" s="60" customFormat="1" ht="14.5" x14ac:dyDescent="0.35"/>
    <row r="160" s="60" customFormat="1" ht="14.5" x14ac:dyDescent="0.35"/>
    <row r="161" s="60" customFormat="1" ht="14.5" x14ac:dyDescent="0.35"/>
    <row r="162" s="60" customFormat="1" ht="14.5" x14ac:dyDescent="0.35"/>
    <row r="163" s="60" customFormat="1" ht="14.5" x14ac:dyDescent="0.35"/>
    <row r="164" s="60" customFormat="1" ht="14.5" x14ac:dyDescent="0.35"/>
    <row r="165" s="60" customFormat="1" ht="14.5" x14ac:dyDescent="0.35"/>
    <row r="166" s="60" customFormat="1" ht="14.5" x14ac:dyDescent="0.35"/>
    <row r="167" s="60" customFormat="1" ht="14.5" x14ac:dyDescent="0.35"/>
    <row r="168" s="60" customFormat="1" ht="14.5" x14ac:dyDescent="0.35"/>
    <row r="169" s="60" customFormat="1" ht="14.5" x14ac:dyDescent="0.35"/>
    <row r="170" s="60" customFormat="1" ht="14.5" x14ac:dyDescent="0.35"/>
    <row r="171" s="60" customFormat="1" ht="14.5" x14ac:dyDescent="0.35"/>
    <row r="172" s="60" customFormat="1" ht="14.5" x14ac:dyDescent="0.35"/>
    <row r="173" s="60" customFormat="1" ht="14.5" x14ac:dyDescent="0.35"/>
    <row r="174" s="60" customFormat="1" ht="14.5" x14ac:dyDescent="0.35"/>
    <row r="175" s="60" customFormat="1" ht="14.5" x14ac:dyDescent="0.35"/>
    <row r="176" s="60" customFormat="1" ht="14.5" x14ac:dyDescent="0.35"/>
    <row r="177" s="60" customFormat="1" ht="14.5" x14ac:dyDescent="0.35"/>
    <row r="178" s="60" customFormat="1" ht="14.5" x14ac:dyDescent="0.35"/>
    <row r="179" s="60" customFormat="1" ht="14.5" x14ac:dyDescent="0.35"/>
    <row r="180" s="60" customFormat="1" ht="14.5" x14ac:dyDescent="0.35"/>
    <row r="181" s="60" customFormat="1" ht="14.5" x14ac:dyDescent="0.35"/>
    <row r="182" s="60" customFormat="1" ht="14.5" x14ac:dyDescent="0.35"/>
    <row r="183" s="60" customFormat="1" ht="14.5" x14ac:dyDescent="0.35"/>
    <row r="184" s="60" customFormat="1" ht="14.5" x14ac:dyDescent="0.35"/>
    <row r="185" s="60" customFormat="1" ht="14.5" x14ac:dyDescent="0.35"/>
    <row r="186" s="60" customFormat="1" ht="14.5" x14ac:dyDescent="0.35"/>
    <row r="187" s="60" customFormat="1" ht="14.5" x14ac:dyDescent="0.35"/>
    <row r="188" s="60" customFormat="1" ht="14.5" x14ac:dyDescent="0.35"/>
    <row r="189" s="60" customFormat="1" ht="14.5" x14ac:dyDescent="0.35"/>
    <row r="190" s="60" customFormat="1" ht="14.5" x14ac:dyDescent="0.35"/>
    <row r="191" s="60" customFormat="1" ht="14.5" x14ac:dyDescent="0.35"/>
    <row r="192" s="60" customFormat="1" ht="14.5" x14ac:dyDescent="0.35"/>
    <row r="193" s="60" customFormat="1" ht="14.5" x14ac:dyDescent="0.35"/>
    <row r="194" s="60" customFormat="1" ht="14.5" x14ac:dyDescent="0.35"/>
    <row r="195" s="60" customFormat="1" ht="14.5" x14ac:dyDescent="0.35"/>
    <row r="196" s="60" customFormat="1" ht="14.5" x14ac:dyDescent="0.35"/>
    <row r="197" s="60" customFormat="1" ht="14.5" x14ac:dyDescent="0.35"/>
    <row r="198" s="60" customFormat="1" ht="14.5" x14ac:dyDescent="0.35"/>
    <row r="199" s="60" customFormat="1" ht="14.5" x14ac:dyDescent="0.35"/>
    <row r="200" s="60" customFormat="1" ht="14.5" x14ac:dyDescent="0.35"/>
    <row r="201" s="60" customFormat="1" ht="14.5" x14ac:dyDescent="0.35"/>
    <row r="202" s="60" customFormat="1" ht="14.5" x14ac:dyDescent="0.35"/>
    <row r="203" s="60" customFormat="1" ht="14.5" x14ac:dyDescent="0.35"/>
    <row r="204" s="60" customFormat="1" ht="14.5" x14ac:dyDescent="0.35"/>
    <row r="205" s="60" customFormat="1" ht="14.5" x14ac:dyDescent="0.35"/>
    <row r="206" s="60" customFormat="1" ht="14.5" x14ac:dyDescent="0.35"/>
    <row r="207" s="60" customFormat="1" ht="14.5" x14ac:dyDescent="0.35"/>
    <row r="208" s="60" customFormat="1" ht="14.5" x14ac:dyDescent="0.35"/>
    <row r="209" s="60" customFormat="1" ht="14.5" x14ac:dyDescent="0.35"/>
    <row r="210" s="60" customFormat="1" ht="14.5" x14ac:dyDescent="0.35"/>
    <row r="211" s="60" customFormat="1" ht="14.5" x14ac:dyDescent="0.35"/>
    <row r="212" s="60" customFormat="1" ht="14.5" x14ac:dyDescent="0.35"/>
    <row r="213" s="60" customFormat="1" ht="14.5" x14ac:dyDescent="0.35"/>
    <row r="214" s="60" customFormat="1" ht="14.5" x14ac:dyDescent="0.35"/>
    <row r="215" s="60" customFormat="1" ht="14.5" x14ac:dyDescent="0.35"/>
    <row r="216" s="60" customFormat="1" ht="14.5" x14ac:dyDescent="0.35"/>
    <row r="217" s="60" customFormat="1" ht="14.5" x14ac:dyDescent="0.35"/>
    <row r="218" s="60" customFormat="1" ht="14.5" x14ac:dyDescent="0.35"/>
    <row r="219" s="60" customFormat="1" ht="14.5" x14ac:dyDescent="0.35"/>
    <row r="220" s="60" customFormat="1" ht="14.5" x14ac:dyDescent="0.35"/>
    <row r="221" s="60" customFormat="1" ht="14.5" x14ac:dyDescent="0.35"/>
    <row r="222" s="60" customFormat="1" ht="14.5" x14ac:dyDescent="0.35"/>
    <row r="223" s="60" customFormat="1" ht="14.5" x14ac:dyDescent="0.35"/>
    <row r="224" s="60" customFormat="1" ht="14.5" x14ac:dyDescent="0.35"/>
    <row r="225" s="60" customFormat="1" ht="14.5" x14ac:dyDescent="0.35"/>
    <row r="226" s="60" customFormat="1" ht="14.5" x14ac:dyDescent="0.35"/>
    <row r="227" s="60" customFormat="1" ht="14.5" x14ac:dyDescent="0.35"/>
    <row r="228" s="60" customFormat="1" ht="14.5" x14ac:dyDescent="0.35"/>
    <row r="229" s="60" customFormat="1" ht="14.5" x14ac:dyDescent="0.35"/>
    <row r="230" s="60" customFormat="1" ht="14.5" x14ac:dyDescent="0.35"/>
    <row r="231" s="60" customFormat="1" ht="14.5" x14ac:dyDescent="0.35"/>
    <row r="232" s="60" customFormat="1" ht="14.5" x14ac:dyDescent="0.35"/>
    <row r="233" s="60" customFormat="1" ht="14.5" x14ac:dyDescent="0.35"/>
    <row r="234" s="60" customFormat="1" ht="14.5" x14ac:dyDescent="0.35"/>
    <row r="235" s="60" customFormat="1" ht="14.5" x14ac:dyDescent="0.35"/>
    <row r="236" s="60" customFormat="1" ht="14.5" x14ac:dyDescent="0.35"/>
    <row r="237" s="60" customFormat="1" ht="14.5" x14ac:dyDescent="0.35"/>
    <row r="238" s="60" customFormat="1" ht="14.5" x14ac:dyDescent="0.35"/>
    <row r="239" s="60" customFormat="1" ht="14.5" x14ac:dyDescent="0.35"/>
    <row r="240" s="60" customFormat="1" ht="14.5" x14ac:dyDescent="0.35"/>
    <row r="241" s="60" customFormat="1" ht="14.5" x14ac:dyDescent="0.35"/>
    <row r="242" s="60" customFormat="1" ht="14.5" x14ac:dyDescent="0.35"/>
    <row r="243" s="60" customFormat="1" ht="14.5" x14ac:dyDescent="0.35"/>
    <row r="244" s="60" customFormat="1" ht="14.5" x14ac:dyDescent="0.35"/>
    <row r="245" s="60" customFormat="1" ht="14.5" x14ac:dyDescent="0.35"/>
    <row r="246" s="60" customFormat="1" ht="14.5" x14ac:dyDescent="0.35"/>
    <row r="247" s="60" customFormat="1" ht="14.5" x14ac:dyDescent="0.35"/>
    <row r="248" s="60" customFormat="1" ht="14.5" x14ac:dyDescent="0.35"/>
    <row r="249" s="60" customFormat="1" ht="14.5" x14ac:dyDescent="0.35"/>
    <row r="250" s="60" customFormat="1" ht="14.5" x14ac:dyDescent="0.35"/>
    <row r="251" s="60" customFormat="1" ht="14.5" x14ac:dyDescent="0.35"/>
    <row r="252" s="60" customFormat="1" ht="14.5" x14ac:dyDescent="0.35"/>
    <row r="253" s="60" customFormat="1" ht="14.5" x14ac:dyDescent="0.35"/>
    <row r="254" s="60" customFormat="1" ht="14.5" x14ac:dyDescent="0.35"/>
    <row r="255" s="60" customFormat="1" ht="14.5" x14ac:dyDescent="0.35"/>
    <row r="256" s="60" customFormat="1" ht="14.5" x14ac:dyDescent="0.35"/>
    <row r="257" s="60" customFormat="1" ht="14.5" x14ac:dyDescent="0.35"/>
    <row r="258" s="60" customFormat="1" ht="14.5" x14ac:dyDescent="0.35"/>
    <row r="259" s="60" customFormat="1" ht="14.5" x14ac:dyDescent="0.35"/>
    <row r="260" s="60" customFormat="1" ht="14.5" x14ac:dyDescent="0.35"/>
    <row r="261" s="60" customFormat="1" ht="14.5" x14ac:dyDescent="0.35"/>
    <row r="262" s="60" customFormat="1" ht="14.5" x14ac:dyDescent="0.35"/>
  </sheetData>
  <mergeCells count="58">
    <mergeCell ref="A2:A6"/>
    <mergeCell ref="A9:A13"/>
    <mergeCell ref="A16:A20"/>
    <mergeCell ref="A24:A28"/>
    <mergeCell ref="U2:U3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G1:M1"/>
    <mergeCell ref="N1:T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9:M10"/>
    <mergeCell ref="U9:U10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U16:U17"/>
    <mergeCell ref="B24:B25"/>
    <mergeCell ref="C24:C25"/>
    <mergeCell ref="D24:D25"/>
    <mergeCell ref="E24:E25"/>
    <mergeCell ref="F24:F25"/>
    <mergeCell ref="L24:L25"/>
    <mergeCell ref="M24:M25"/>
    <mergeCell ref="U24:U25"/>
    <mergeCell ref="G24:G25"/>
    <mergeCell ref="H24:H25"/>
    <mergeCell ref="I24:I25"/>
    <mergeCell ref="J24:J25"/>
    <mergeCell ref="K24:K25"/>
  </mergeCells>
  <pageMargins left="0.7" right="0.7" top="0.75" bottom="0.75" header="0.3" footer="0.3"/>
  <pageSetup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zoomScaleNormal="100" zoomScaleSheetLayoutView="100" workbookViewId="0">
      <selection activeCell="F29" sqref="F28:F29"/>
    </sheetView>
  </sheetViews>
  <sheetFormatPr baseColWidth="10" defaultRowHeight="14.5" x14ac:dyDescent="0.35"/>
  <cols>
    <col min="1" max="1" width="47.26953125" bestFit="1" customWidth="1"/>
    <col min="2" max="2" width="19.26953125" customWidth="1"/>
    <col min="3" max="3" width="3.7265625" customWidth="1"/>
  </cols>
  <sheetData>
    <row r="1" spans="1:2" ht="28.5" customHeight="1" x14ac:dyDescent="0.35">
      <c r="A1" s="85" t="s">
        <v>62</v>
      </c>
      <c r="B1" s="85" t="s">
        <v>63</v>
      </c>
    </row>
    <row r="2" spans="1:2" ht="29" x14ac:dyDescent="0.35">
      <c r="A2" s="86" t="s">
        <v>64</v>
      </c>
      <c r="B2" s="87" t="s">
        <v>65</v>
      </c>
    </row>
    <row r="3" spans="1:2" x14ac:dyDescent="0.35">
      <c r="A3" s="88" t="s">
        <v>66</v>
      </c>
      <c r="B3" s="89">
        <f>+'Horas extra 2025'!D4</f>
        <v>1423500</v>
      </c>
    </row>
    <row r="4" spans="1:2" x14ac:dyDescent="0.35">
      <c r="A4" s="88" t="s">
        <v>67</v>
      </c>
      <c r="B4" s="89">
        <v>200000</v>
      </c>
    </row>
    <row r="5" spans="1:2" x14ac:dyDescent="0.35">
      <c r="A5" s="88" t="s">
        <v>68</v>
      </c>
      <c r="B5" s="90">
        <f>+SUM(B6:B10)</f>
        <v>1269503.1818181819</v>
      </c>
    </row>
    <row r="6" spans="1:2" x14ac:dyDescent="0.35">
      <c r="A6" s="2" t="s">
        <v>95</v>
      </c>
      <c r="B6" s="91">
        <f>+'Horas extra 2025'!N4</f>
        <v>279523.63636363635</v>
      </c>
    </row>
    <row r="7" spans="1:2" x14ac:dyDescent="0.35">
      <c r="A7" s="2" t="s">
        <v>69</v>
      </c>
      <c r="B7" s="92">
        <f>+'Horas extra 2025'!Q4</f>
        <v>299258.52272727271</v>
      </c>
    </row>
    <row r="8" spans="1:2" x14ac:dyDescent="0.35">
      <c r="A8" s="2" t="s">
        <v>70</v>
      </c>
      <c r="B8" s="92">
        <f>+'Horas extra 2025'!R4</f>
        <v>351022.15909090906</v>
      </c>
    </row>
    <row r="9" spans="1:2" x14ac:dyDescent="0.35">
      <c r="A9" s="2" t="s">
        <v>71</v>
      </c>
      <c r="B9" s="92">
        <f>+'Horas extra 2025'!S4</f>
        <v>194113.63636363635</v>
      </c>
    </row>
    <row r="10" spans="1:2" x14ac:dyDescent="0.35">
      <c r="A10" s="2" t="s">
        <v>72</v>
      </c>
      <c r="B10" s="92">
        <f>+'Horas extra 2025'!T4</f>
        <v>145585.22727272726</v>
      </c>
    </row>
    <row r="11" spans="1:2" x14ac:dyDescent="0.35">
      <c r="A11" s="93" t="s">
        <v>73</v>
      </c>
      <c r="B11" s="94">
        <f>+SUM(B3:B5)</f>
        <v>2893003.1818181816</v>
      </c>
    </row>
    <row r="12" spans="1:2" x14ac:dyDescent="0.35">
      <c r="A12" s="95" t="s">
        <v>74</v>
      </c>
      <c r="B12" s="96">
        <f>+SUM(B13:B16)</f>
        <v>596682.43442318181</v>
      </c>
    </row>
    <row r="13" spans="1:2" x14ac:dyDescent="0.35">
      <c r="A13" s="2" t="s">
        <v>75</v>
      </c>
      <c r="B13" s="92">
        <f>+($B$3+$B$4+$B$5)*8.33%</f>
        <v>240987.16504545452</v>
      </c>
    </row>
    <row r="14" spans="1:2" x14ac:dyDescent="0.35">
      <c r="A14" s="2" t="s">
        <v>76</v>
      </c>
      <c r="B14" s="92">
        <f>+B13*1%</f>
        <v>2409.871650454545</v>
      </c>
    </row>
    <row r="15" spans="1:2" x14ac:dyDescent="0.35">
      <c r="A15" s="2" t="s">
        <v>77</v>
      </c>
      <c r="B15" s="92">
        <f>+($B$3+$B$4+$B$5)*8.33%</f>
        <v>240987.16504545452</v>
      </c>
    </row>
    <row r="16" spans="1:2" x14ac:dyDescent="0.35">
      <c r="A16" s="2" t="s">
        <v>78</v>
      </c>
      <c r="B16" s="92">
        <f>+($B$3+$B$5)*4.17%</f>
        <v>112298.23268181818</v>
      </c>
    </row>
    <row r="17" spans="1:2" x14ac:dyDescent="0.35">
      <c r="A17" s="93" t="s">
        <v>79</v>
      </c>
      <c r="B17" s="94">
        <f>+B12</f>
        <v>596682.43442318181</v>
      </c>
    </row>
    <row r="18" spans="1:2" x14ac:dyDescent="0.35">
      <c r="A18" s="2" t="s">
        <v>80</v>
      </c>
      <c r="B18" s="92">
        <f>+(B3+B5)*0.56/100</f>
        <v>15080.81781818182</v>
      </c>
    </row>
    <row r="19" spans="1:2" x14ac:dyDescent="0.35">
      <c r="A19" s="93" t="s">
        <v>81</v>
      </c>
      <c r="B19" s="94">
        <f>+B18</f>
        <v>15080.81781818182</v>
      </c>
    </row>
    <row r="20" spans="1:2" x14ac:dyDescent="0.35">
      <c r="A20" s="88" t="s">
        <v>82</v>
      </c>
      <c r="B20" s="97">
        <f>+SUM(B21:B22)</f>
        <v>440306.02022727265</v>
      </c>
    </row>
    <row r="21" spans="1:2" x14ac:dyDescent="0.35">
      <c r="A21" s="2" t="s">
        <v>83</v>
      </c>
      <c r="B21" s="98">
        <f>+(B3+B5)*12%</f>
        <v>323160.38181818178</v>
      </c>
    </row>
    <row r="22" spans="1:2" x14ac:dyDescent="0.35">
      <c r="A22" s="2" t="s">
        <v>84</v>
      </c>
      <c r="B22" s="98">
        <f>+(B3+B5)*4.35%</f>
        <v>117145.6384090909</v>
      </c>
    </row>
    <row r="23" spans="1:2" x14ac:dyDescent="0.35">
      <c r="A23" s="93" t="s">
        <v>85</v>
      </c>
      <c r="B23" s="94">
        <f>+B20</f>
        <v>440306.02022727265</v>
      </c>
    </row>
    <row r="24" spans="1:2" x14ac:dyDescent="0.35">
      <c r="A24" s="88" t="s">
        <v>86</v>
      </c>
      <c r="B24" s="90">
        <f>+B25</f>
        <v>107720.12727272727</v>
      </c>
    </row>
    <row r="25" spans="1:2" x14ac:dyDescent="0.35">
      <c r="A25" s="2" t="s">
        <v>87</v>
      </c>
      <c r="B25" s="92">
        <f>+(B3+B5)*4%</f>
        <v>107720.12727272727</v>
      </c>
    </row>
    <row r="26" spans="1:2" x14ac:dyDescent="0.35">
      <c r="A26" s="93" t="s">
        <v>88</v>
      </c>
      <c r="B26" s="94">
        <f>+B24</f>
        <v>107720.12727272727</v>
      </c>
    </row>
    <row r="27" spans="1:2" x14ac:dyDescent="0.35">
      <c r="A27" s="88" t="s">
        <v>89</v>
      </c>
      <c r="B27" s="90">
        <f>+B28</f>
        <v>75000</v>
      </c>
    </row>
    <row r="28" spans="1:2" x14ac:dyDescent="0.35">
      <c r="A28" s="2" t="s">
        <v>90</v>
      </c>
      <c r="B28" s="92">
        <v>75000</v>
      </c>
    </row>
    <row r="29" spans="1:2" x14ac:dyDescent="0.35">
      <c r="A29" s="93" t="s">
        <v>91</v>
      </c>
      <c r="B29" s="94">
        <f>+B27</f>
        <v>75000</v>
      </c>
    </row>
    <row r="30" spans="1:2" x14ac:dyDescent="0.35">
      <c r="A30" s="99" t="s">
        <v>92</v>
      </c>
      <c r="B30" s="90">
        <f>+B11+B19++B23+B26+B29+B17</f>
        <v>4127792.5815595449</v>
      </c>
    </row>
    <row r="31" spans="1:2" x14ac:dyDescent="0.35">
      <c r="A31" s="99" t="s">
        <v>93</v>
      </c>
      <c r="B31" s="92">
        <f>+B30*3</f>
        <v>12383377.744678635</v>
      </c>
    </row>
    <row r="32" spans="1:2" x14ac:dyDescent="0.35">
      <c r="A32" s="100" t="s">
        <v>94</v>
      </c>
      <c r="B32" s="101">
        <f>+B31/B3</f>
        <v>8.6992467472277024</v>
      </c>
    </row>
    <row r="33" spans="1:2" x14ac:dyDescent="0.35">
      <c r="A33" s="80"/>
    </row>
    <row r="34" spans="1:2" x14ac:dyDescent="0.35">
      <c r="A34" s="183"/>
      <c r="B34" s="183"/>
    </row>
    <row r="35" spans="1:2" x14ac:dyDescent="0.35">
      <c r="B35" s="81"/>
    </row>
    <row r="36" spans="1:2" x14ac:dyDescent="0.35">
      <c r="B36" s="81"/>
    </row>
    <row r="37" spans="1:2" x14ac:dyDescent="0.35">
      <c r="B37" s="81"/>
    </row>
    <row r="38" spans="1:2" x14ac:dyDescent="0.35">
      <c r="B38" s="81"/>
    </row>
    <row r="39" spans="1:2" x14ac:dyDescent="0.35">
      <c r="A39" s="183"/>
      <c r="B39" s="183"/>
    </row>
    <row r="40" spans="1:2" x14ac:dyDescent="0.35">
      <c r="A40" s="82"/>
      <c r="B40" s="83"/>
    </row>
    <row r="41" spans="1:2" x14ac:dyDescent="0.35">
      <c r="B41" s="81"/>
    </row>
  </sheetData>
  <mergeCells count="2">
    <mergeCell ref="A34:B34"/>
    <mergeCell ref="A39:B39"/>
  </mergeCells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41"/>
  <sheetViews>
    <sheetView tabSelected="1" zoomScaleNormal="100" zoomScaleSheetLayoutView="100" workbookViewId="0">
      <selection activeCell="G36" sqref="G36"/>
    </sheetView>
  </sheetViews>
  <sheetFormatPr baseColWidth="10" defaultRowHeight="14.5" x14ac:dyDescent="0.35"/>
  <cols>
    <col min="1" max="1" width="47.26953125" bestFit="1" customWidth="1"/>
    <col min="2" max="2" width="19.26953125" customWidth="1"/>
    <col min="3" max="3" width="2.26953125" customWidth="1"/>
    <col min="4" max="4" width="15.453125" customWidth="1"/>
    <col min="5" max="5" width="3.453125" customWidth="1"/>
    <col min="6" max="6" width="15.1796875" customWidth="1"/>
    <col min="7" max="7" width="3" customWidth="1"/>
    <col min="8" max="8" width="13.81640625" customWidth="1"/>
  </cols>
  <sheetData>
    <row r="1" spans="1:9" ht="28.5" customHeight="1" x14ac:dyDescent="0.35">
      <c r="A1" s="85" t="s">
        <v>62</v>
      </c>
      <c r="B1" s="85" t="s">
        <v>63</v>
      </c>
      <c r="D1" s="85" t="s">
        <v>63</v>
      </c>
      <c r="F1" s="85" t="s">
        <v>63</v>
      </c>
      <c r="H1" s="85" t="s">
        <v>63</v>
      </c>
    </row>
    <row r="2" spans="1:9" ht="29" x14ac:dyDescent="0.35">
      <c r="A2" s="86" t="s">
        <v>64</v>
      </c>
      <c r="B2" s="87" t="s">
        <v>65</v>
      </c>
      <c r="D2" s="87" t="s">
        <v>119</v>
      </c>
      <c r="F2" s="87" t="s">
        <v>120</v>
      </c>
      <c r="H2" s="87">
        <v>2027</v>
      </c>
    </row>
    <row r="3" spans="1:9" x14ac:dyDescent="0.35">
      <c r="A3" s="88" t="s">
        <v>66</v>
      </c>
      <c r="B3" s="89">
        <f>+'Horas extra 2025'!D4</f>
        <v>1423500</v>
      </c>
      <c r="D3" s="89">
        <v>1423500</v>
      </c>
      <c r="F3" s="89">
        <v>1423500</v>
      </c>
      <c r="H3" s="89">
        <v>1423500</v>
      </c>
    </row>
    <row r="4" spans="1:9" x14ac:dyDescent="0.35">
      <c r="A4" s="88" t="s">
        <v>67</v>
      </c>
      <c r="B4" s="89">
        <v>200000</v>
      </c>
      <c r="D4" s="89">
        <v>200000</v>
      </c>
      <c r="F4" s="89">
        <v>200000</v>
      </c>
      <c r="H4" s="89">
        <v>200000</v>
      </c>
    </row>
    <row r="5" spans="1:9" x14ac:dyDescent="0.35">
      <c r="A5" s="88" t="s">
        <v>68</v>
      </c>
      <c r="B5" s="90">
        <f>+SUM(B6:B10)</f>
        <v>1688788.6363636362</v>
      </c>
      <c r="D5" s="90">
        <f>+SUM(D6:D10)</f>
        <v>1863490.9090909089</v>
      </c>
      <c r="F5" s="90">
        <f>+SUM(F6:F10)</f>
        <v>1909431.136363636</v>
      </c>
      <c r="H5" s="90">
        <f>+SUM(H6:H10)</f>
        <v>1932724.7727272725</v>
      </c>
      <c r="I5" s="106"/>
    </row>
    <row r="6" spans="1:9" x14ac:dyDescent="0.35">
      <c r="A6" s="2" t="s">
        <v>95</v>
      </c>
      <c r="B6" s="91">
        <f>+'Horas extra 2025'!N4</f>
        <v>279523.63636363635</v>
      </c>
      <c r="D6" s="91">
        <f>+'Horas extra 2025'!N11</f>
        <v>454225.90909090906</v>
      </c>
      <c r="F6" s="91">
        <f>+'Horas extra 2025'!N18</f>
        <v>454225.90909090906</v>
      </c>
      <c r="H6" s="91">
        <f>+'Horas extra 2025'!N26</f>
        <v>454225.90909090906</v>
      </c>
    </row>
    <row r="7" spans="1:9" x14ac:dyDescent="0.35">
      <c r="A7" s="2" t="s">
        <v>69</v>
      </c>
      <c r="B7" s="92">
        <f>+'Horas extra 2025'!Q4</f>
        <v>299258.52272727271</v>
      </c>
      <c r="D7" s="92">
        <f>+'Horas extra 2025'!Q11</f>
        <v>299258.52272727271</v>
      </c>
      <c r="F7" s="92">
        <f>+'Horas extra 2025'!Q18</f>
        <v>299258.52272727271</v>
      </c>
      <c r="H7" s="92">
        <f>+'Horas extra 2025'!Q26</f>
        <v>299258.52272727271</v>
      </c>
    </row>
    <row r="8" spans="1:9" x14ac:dyDescent="0.35">
      <c r="A8" s="2" t="s">
        <v>70</v>
      </c>
      <c r="B8" s="92">
        <f>+'Horas extra 2025'!R4</f>
        <v>351022.15909090906</v>
      </c>
      <c r="D8" s="92">
        <f>+'Horas extra 2025'!R11</f>
        <v>351022.15909090906</v>
      </c>
      <c r="F8" s="92">
        <f>+'Horas extra 2025'!R18</f>
        <v>373668.75</v>
      </c>
      <c r="H8" s="92">
        <f>+'Horas extra 2025'!R26</f>
        <v>373668.75</v>
      </c>
    </row>
    <row r="9" spans="1:9" x14ac:dyDescent="0.35">
      <c r="A9" s="2" t="s">
        <v>71</v>
      </c>
      <c r="B9" s="92">
        <f>+'Horas extra 2025'!S4+'Horas extra 2025'!O4</f>
        <v>613399.09090909082</v>
      </c>
      <c r="D9" s="92">
        <f>+'Horas extra 2025'!S11+'Horas extra 2025'!O11</f>
        <v>613399.09090909082</v>
      </c>
      <c r="F9" s="92">
        <f>+'Horas extra 2025'!S18+'Horas extra 2025'!O18</f>
        <v>636692.72727272718</v>
      </c>
      <c r="H9" s="92">
        <f>+'Horas extra 2025'!S26+'Horas extra 2025'!O26</f>
        <v>659986.36363636353</v>
      </c>
    </row>
    <row r="10" spans="1:9" x14ac:dyDescent="0.35">
      <c r="A10" s="2" t="s">
        <v>72</v>
      </c>
      <c r="B10" s="92">
        <f>+'Horas extra 2025'!T4</f>
        <v>145585.22727272726</v>
      </c>
      <c r="D10" s="92">
        <f>+'Horas extra 2025'!T11</f>
        <v>145585.22727272726</v>
      </c>
      <c r="F10" s="92">
        <f>+'Horas extra 2025'!T18</f>
        <v>145585.22727272726</v>
      </c>
      <c r="H10" s="92">
        <f>+'Horas extra 2025'!T26</f>
        <v>145585.22727272726</v>
      </c>
    </row>
    <row r="11" spans="1:9" x14ac:dyDescent="0.35">
      <c r="A11" s="93" t="s">
        <v>73</v>
      </c>
      <c r="B11" s="94">
        <f>+SUM(B3:B5)</f>
        <v>3312288.6363636362</v>
      </c>
      <c r="D11" s="94">
        <f>+SUM(D3:D5)</f>
        <v>3486990.9090909092</v>
      </c>
      <c r="F11" s="94">
        <f>+SUM(F3:F5)</f>
        <v>3532931.1363636358</v>
      </c>
      <c r="H11" s="94">
        <f>+SUM(H3:H5)</f>
        <v>3556224.7727272725</v>
      </c>
    </row>
    <row r="12" spans="1:9" x14ac:dyDescent="0.35">
      <c r="A12" s="95" t="s">
        <v>74</v>
      </c>
      <c r="B12" s="96">
        <f>+SUM(B13:B16)</f>
        <v>684368.85938863631</v>
      </c>
      <c r="D12" s="96">
        <f>+SUM(D13:D16)</f>
        <v>720904.869790909</v>
      </c>
      <c r="F12" s="96">
        <f>+SUM(F13:F16)</f>
        <v>730512.48734113632</v>
      </c>
      <c r="H12" s="96">
        <f>+SUM(H13:H16)</f>
        <v>735383.9553947727</v>
      </c>
    </row>
    <row r="13" spans="1:9" x14ac:dyDescent="0.35">
      <c r="A13" s="2" t="s">
        <v>75</v>
      </c>
      <c r="B13" s="92">
        <f>+($B$3+$B$4+$B$5)*8.33%</f>
        <v>275913.64340909087</v>
      </c>
      <c r="D13" s="92">
        <f>+($D$3+$D$4+$D$5)*8.33%</f>
        <v>290466.34272727271</v>
      </c>
      <c r="F13" s="92">
        <f>+($F$3+$F$4+$F$5)*8.33%</f>
        <v>294293.16365909087</v>
      </c>
      <c r="H13" s="92">
        <f>+($H$3+$H$4+$H$5)*8.33%</f>
        <v>296233.52356818179</v>
      </c>
    </row>
    <row r="14" spans="1:9" x14ac:dyDescent="0.35">
      <c r="A14" s="2" t="s">
        <v>76</v>
      </c>
      <c r="B14" s="92">
        <f>+B13*1%</f>
        <v>2759.136434090909</v>
      </c>
      <c r="D14" s="92">
        <f>+D13*1%</f>
        <v>2904.6634272727274</v>
      </c>
      <c r="F14" s="92">
        <f>+F13*1%</f>
        <v>2942.931636590909</v>
      </c>
      <c r="H14" s="92">
        <f>+H13*1%</f>
        <v>2962.3352356818177</v>
      </c>
    </row>
    <row r="15" spans="1:9" x14ac:dyDescent="0.35">
      <c r="A15" s="2" t="s">
        <v>77</v>
      </c>
      <c r="B15" s="92">
        <f>+($B$3+$B$4+$B$5)*8.33%</f>
        <v>275913.64340909087</v>
      </c>
      <c r="D15" s="92">
        <f>+($D$3+$D$4+$D$5)*8.33%</f>
        <v>290466.34272727271</v>
      </c>
      <c r="F15" s="92">
        <f>+($F$3+$F$4+$F$5)*8.33%</f>
        <v>294293.16365909087</v>
      </c>
      <c r="H15" s="92">
        <f>+($H$3+$H$4+$H$5)*8.33%</f>
        <v>296233.52356818179</v>
      </c>
    </row>
    <row r="16" spans="1:9" x14ac:dyDescent="0.35">
      <c r="A16" s="2" t="s">
        <v>78</v>
      </c>
      <c r="B16" s="92">
        <f>+($B$3+$B$5)*4.17%</f>
        <v>129782.43613636363</v>
      </c>
      <c r="D16" s="92">
        <f>+($D$3+$D$5)*4.17%</f>
        <v>137067.5209090909</v>
      </c>
      <c r="F16" s="92">
        <f>+($F$3+$F$5)*4.17%</f>
        <v>138983.22838636363</v>
      </c>
      <c r="H16" s="92">
        <f>+($H$3+$H$5)*4.17%</f>
        <v>139954.57302272727</v>
      </c>
    </row>
    <row r="17" spans="1:13" x14ac:dyDescent="0.35">
      <c r="A17" s="93" t="s">
        <v>79</v>
      </c>
      <c r="B17" s="94">
        <f>+B12</f>
        <v>684368.85938863631</v>
      </c>
      <c r="D17" s="94">
        <f>+D12</f>
        <v>720904.869790909</v>
      </c>
      <c r="F17" s="94">
        <f>+F12</f>
        <v>730512.48734113632</v>
      </c>
      <c r="H17" s="94">
        <f>+H12</f>
        <v>735383.9553947727</v>
      </c>
    </row>
    <row r="18" spans="1:13" x14ac:dyDescent="0.35">
      <c r="A18" s="2" t="s">
        <v>80</v>
      </c>
      <c r="B18" s="92">
        <f>+(B3+B5)*0.56/100</f>
        <v>17428.816363636364</v>
      </c>
      <c r="D18" s="92">
        <f>+(D3+D5)*0.56/100</f>
        <v>18407.149090909094</v>
      </c>
      <c r="F18" s="92">
        <v>0</v>
      </c>
      <c r="H18" s="92">
        <v>0</v>
      </c>
    </row>
    <row r="19" spans="1:13" x14ac:dyDescent="0.35">
      <c r="A19" s="93" t="s">
        <v>81</v>
      </c>
      <c r="B19" s="94">
        <f>+B18</f>
        <v>17428.816363636364</v>
      </c>
      <c r="D19" s="94">
        <f>+D18</f>
        <v>18407.149090909094</v>
      </c>
      <c r="F19" s="94">
        <f>+F18</f>
        <v>0</v>
      </c>
      <c r="H19" s="94">
        <f>+H18</f>
        <v>0</v>
      </c>
    </row>
    <row r="20" spans="1:13" x14ac:dyDescent="0.35">
      <c r="A20" s="88" t="s">
        <v>82</v>
      </c>
      <c r="B20" s="97">
        <f>+SUM(B21:B22)</f>
        <v>508859.19204545452</v>
      </c>
      <c r="D20" s="97">
        <f>+SUM(D21:D22)</f>
        <v>537423.01363636367</v>
      </c>
      <c r="F20" s="97">
        <f>+SUM(F21:F22)</f>
        <v>544934.24079545448</v>
      </c>
      <c r="H20" s="97">
        <f>+SUM(H21:H22)</f>
        <v>548742.750340909</v>
      </c>
    </row>
    <row r="21" spans="1:13" x14ac:dyDescent="0.35">
      <c r="A21" s="2" t="s">
        <v>83</v>
      </c>
      <c r="B21" s="98">
        <f>+(B3+B5)*12%</f>
        <v>373474.63636363635</v>
      </c>
      <c r="D21" s="98">
        <f>+(D3+D5)*12%</f>
        <v>394438.90909090906</v>
      </c>
      <c r="F21" s="98">
        <f>+(F3+F5)*12%</f>
        <v>399951.73636363627</v>
      </c>
      <c r="H21" s="98">
        <f>+(H3+H5)*12%</f>
        <v>402746.97272727266</v>
      </c>
    </row>
    <row r="22" spans="1:13" x14ac:dyDescent="0.35">
      <c r="A22" s="2" t="s">
        <v>84</v>
      </c>
      <c r="B22" s="98">
        <f>+(B3+B5)*4.35%</f>
        <v>135384.55568181816</v>
      </c>
      <c r="D22" s="98">
        <f>+(D3+D5)*4.35%</f>
        <v>142984.10454545455</v>
      </c>
      <c r="F22" s="98">
        <f>+(F3+F5)*4.35%</f>
        <v>144982.50443181815</v>
      </c>
      <c r="H22" s="98">
        <f>+(H3+H5)*4.35%</f>
        <v>145995.77761363634</v>
      </c>
    </row>
    <row r="23" spans="1:13" x14ac:dyDescent="0.35">
      <c r="A23" s="93" t="s">
        <v>85</v>
      </c>
      <c r="B23" s="94">
        <f>+B20</f>
        <v>508859.19204545452</v>
      </c>
      <c r="D23" s="94">
        <f>+D20</f>
        <v>537423.01363636367</v>
      </c>
      <c r="F23" s="94">
        <f>+F20</f>
        <v>544934.24079545448</v>
      </c>
      <c r="H23" s="94">
        <f>+H20</f>
        <v>548742.750340909</v>
      </c>
    </row>
    <row r="24" spans="1:13" x14ac:dyDescent="0.35">
      <c r="A24" s="88" t="s">
        <v>86</v>
      </c>
      <c r="B24" s="90">
        <f>+B25</f>
        <v>124491.54545454546</v>
      </c>
      <c r="D24" s="90">
        <f>+D25</f>
        <v>131479.63636363638</v>
      </c>
      <c r="F24" s="90">
        <f>+F25</f>
        <v>133317.24545454542</v>
      </c>
      <c r="H24" s="90">
        <f>+H25</f>
        <v>134248.99090909091</v>
      </c>
    </row>
    <row r="25" spans="1:13" x14ac:dyDescent="0.35">
      <c r="A25" s="2" t="s">
        <v>87</v>
      </c>
      <c r="B25" s="92">
        <f>+(B3+B5)*4%</f>
        <v>124491.54545454546</v>
      </c>
      <c r="D25" s="92">
        <f>+(D3+D5)*4%</f>
        <v>131479.63636363638</v>
      </c>
      <c r="F25" s="92">
        <f>+(F3+F5)*4%</f>
        <v>133317.24545454542</v>
      </c>
      <c r="H25" s="92">
        <f>+(H3+H5)*4%</f>
        <v>134248.99090909091</v>
      </c>
    </row>
    <row r="26" spans="1:13" x14ac:dyDescent="0.35">
      <c r="A26" s="93" t="s">
        <v>88</v>
      </c>
      <c r="B26" s="94">
        <f>+B24</f>
        <v>124491.54545454546</v>
      </c>
      <c r="D26" s="94">
        <f>+D24</f>
        <v>131479.63636363638</v>
      </c>
      <c r="F26" s="94">
        <f>+F24</f>
        <v>133317.24545454542</v>
      </c>
      <c r="H26" s="94">
        <f>+H24</f>
        <v>134248.99090909091</v>
      </c>
    </row>
    <row r="27" spans="1:13" x14ac:dyDescent="0.35">
      <c r="A27" s="88" t="s">
        <v>89</v>
      </c>
      <c r="B27" s="90">
        <f>+B28</f>
        <v>118625</v>
      </c>
      <c r="D27" s="90">
        <f>+D28</f>
        <v>118625</v>
      </c>
      <c r="F27" s="90">
        <f>1423500/12</f>
        <v>118625</v>
      </c>
      <c r="H27" s="90">
        <f>+H28</f>
        <v>118625</v>
      </c>
    </row>
    <row r="28" spans="1:13" x14ac:dyDescent="0.35">
      <c r="A28" s="2" t="s">
        <v>90</v>
      </c>
      <c r="B28" s="92">
        <f>1423500/12</f>
        <v>118625</v>
      </c>
      <c r="D28" s="92">
        <f>1423500/12</f>
        <v>118625</v>
      </c>
      <c r="F28" s="92">
        <f>1423500/12</f>
        <v>118625</v>
      </c>
      <c r="H28" s="92">
        <f>1423500/12</f>
        <v>118625</v>
      </c>
    </row>
    <row r="29" spans="1:13" x14ac:dyDescent="0.35">
      <c r="A29" s="93" t="s">
        <v>91</v>
      </c>
      <c r="B29" s="94">
        <f>+B27</f>
        <v>118625</v>
      </c>
      <c r="D29" s="94">
        <f>+D27</f>
        <v>118625</v>
      </c>
      <c r="F29" s="94">
        <f>+F27</f>
        <v>118625</v>
      </c>
      <c r="H29" s="94">
        <f>+H27</f>
        <v>118625</v>
      </c>
    </row>
    <row r="30" spans="1:13" x14ac:dyDescent="0.35">
      <c r="A30" s="99" t="s">
        <v>92</v>
      </c>
      <c r="B30" s="90">
        <f>+B11+B19++B23+B26+B29+B17</f>
        <v>4766062.0496159084</v>
      </c>
      <c r="D30" s="90">
        <f>+D11+D19++D23+D26+D29+D17</f>
        <v>5013830.5779727269</v>
      </c>
      <c r="F30" s="90">
        <f>+F11+F19++F23+F26+F29+F17</f>
        <v>5060320.1099547725</v>
      </c>
      <c r="H30" s="90">
        <f>+H11+H19++H23+H26+H29+H17</f>
        <v>5093225.4693720452</v>
      </c>
    </row>
    <row r="31" spans="1:13" x14ac:dyDescent="0.35">
      <c r="A31" s="99" t="s">
        <v>93</v>
      </c>
      <c r="B31" s="92">
        <f>+B30*3</f>
        <v>14298186.148847725</v>
      </c>
      <c r="D31" s="92">
        <f>+D30*3</f>
        <v>15041491.733918181</v>
      </c>
      <c r="F31" s="92">
        <f>+F30*3</f>
        <v>15180960.329864318</v>
      </c>
      <c r="H31" s="92">
        <f>+H30*3</f>
        <v>15279676.408116136</v>
      </c>
      <c r="M31">
        <f>+M30/5</f>
        <v>0</v>
      </c>
    </row>
    <row r="32" spans="1:13" x14ac:dyDescent="0.35">
      <c r="A32" s="100" t="s">
        <v>94</v>
      </c>
      <c r="B32" s="101">
        <f>+B31/B3</f>
        <v>10.044387881171566</v>
      </c>
      <c r="D32" s="101">
        <f>+D31/D3</f>
        <v>10.566555485717021</v>
      </c>
      <c r="F32" s="101">
        <f>+F31/F3</f>
        <v>10.664531317080659</v>
      </c>
      <c r="H32" s="101">
        <f>+H31/H3</f>
        <v>10.733878755262477</v>
      </c>
    </row>
    <row r="33" spans="1:10" x14ac:dyDescent="0.35">
      <c r="A33" s="80"/>
      <c r="B33">
        <v>9.58</v>
      </c>
      <c r="D33">
        <v>9.77</v>
      </c>
      <c r="F33">
        <v>10.3</v>
      </c>
      <c r="H33">
        <v>10.39</v>
      </c>
    </row>
    <row r="34" spans="1:10" x14ac:dyDescent="0.35">
      <c r="A34" s="141">
        <f>+B32-B33</f>
        <v>0.46438788117156626</v>
      </c>
      <c r="B34" s="142">
        <f>+B32-B33</f>
        <v>0.46438788117156626</v>
      </c>
      <c r="D34" s="142">
        <f>+D32-D33</f>
        <v>0.79655548571702184</v>
      </c>
      <c r="F34" s="142">
        <f>+F32-F33</f>
        <v>0.36453131708065811</v>
      </c>
      <c r="H34" s="142">
        <f>+H32-H33</f>
        <v>0.34387875526247669</v>
      </c>
      <c r="J34" s="143"/>
    </row>
    <row r="35" spans="1:10" ht="15.5" x14ac:dyDescent="0.35">
      <c r="B35" s="81"/>
      <c r="C35" s="149"/>
    </row>
    <row r="36" spans="1:10" x14ac:dyDescent="0.35">
      <c r="B36" s="81"/>
    </row>
    <row r="37" spans="1:10" x14ac:dyDescent="0.35">
      <c r="B37" s="81"/>
    </row>
    <row r="38" spans="1:10" x14ac:dyDescent="0.35">
      <c r="B38" s="81"/>
    </row>
    <row r="39" spans="1:10" x14ac:dyDescent="0.35">
      <c r="A39" s="183"/>
      <c r="B39" s="183"/>
    </row>
    <row r="40" spans="1:10" x14ac:dyDescent="0.35">
      <c r="A40" s="82"/>
      <c r="B40" s="83"/>
    </row>
    <row r="41" spans="1:10" x14ac:dyDescent="0.35">
      <c r="B41" s="81"/>
    </row>
  </sheetData>
  <mergeCells count="1">
    <mergeCell ref="A39:B39"/>
  </mergeCells>
  <pageMargins left="0.7" right="0.7" top="0.75" bottom="0.75" header="0.3" footer="0.3"/>
  <pageSetup paperSize="9" orientation="portrait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workbookViewId="0">
      <selection activeCell="G17" sqref="G17"/>
    </sheetView>
  </sheetViews>
  <sheetFormatPr baseColWidth="10" defaultRowHeight="14.5" x14ac:dyDescent="0.35"/>
  <cols>
    <col min="1" max="1" width="21" customWidth="1"/>
    <col min="2" max="2" width="4.26953125" customWidth="1"/>
    <col min="3" max="3" width="14.54296875" customWidth="1"/>
    <col min="10" max="10" width="12.7265625" bestFit="1" customWidth="1"/>
    <col min="14" max="14" width="14.26953125" customWidth="1"/>
    <col min="15" max="15" width="19.26953125" customWidth="1"/>
    <col min="16" max="16" width="15.26953125" customWidth="1"/>
  </cols>
  <sheetData>
    <row r="1" spans="1:16" ht="15.5" thickBot="1" x14ac:dyDescent="0.4">
      <c r="A1" s="184" t="s">
        <v>105</v>
      </c>
      <c r="B1" s="184"/>
      <c r="C1" s="184"/>
      <c r="D1" s="184"/>
      <c r="E1" s="184"/>
      <c r="F1" s="184"/>
      <c r="G1" s="184"/>
      <c r="H1" s="184"/>
      <c r="I1" s="184"/>
      <c r="J1" s="184"/>
      <c r="M1" s="185" t="s">
        <v>110</v>
      </c>
      <c r="N1" s="185"/>
      <c r="O1" s="185"/>
      <c r="P1" s="185"/>
    </row>
    <row r="2" spans="1:16" ht="15" thickBot="1" x14ac:dyDescent="0.4">
      <c r="A2" s="123" t="s">
        <v>97</v>
      </c>
      <c r="B2" s="124" t="s">
        <v>109</v>
      </c>
      <c r="C2" s="124" t="s">
        <v>98</v>
      </c>
      <c r="D2" s="124" t="s">
        <v>99</v>
      </c>
      <c r="E2" s="124" t="s">
        <v>100</v>
      </c>
      <c r="F2" s="124" t="s">
        <v>101</v>
      </c>
      <c r="G2" s="124" t="s">
        <v>102</v>
      </c>
      <c r="H2" s="124" t="s">
        <v>103</v>
      </c>
      <c r="I2" s="124" t="s">
        <v>104</v>
      </c>
      <c r="J2" s="125" t="s">
        <v>40</v>
      </c>
      <c r="M2" s="123" t="s">
        <v>97</v>
      </c>
      <c r="N2" s="124" t="s">
        <v>109</v>
      </c>
      <c r="O2" s="124" t="s">
        <v>98</v>
      </c>
      <c r="P2" s="125" t="s">
        <v>40</v>
      </c>
    </row>
    <row r="3" spans="1:16" ht="15.5" thickTop="1" thickBot="1" x14ac:dyDescent="0.4">
      <c r="A3" s="127" t="s">
        <v>106</v>
      </c>
      <c r="B3" s="133">
        <v>80</v>
      </c>
      <c r="C3" s="128">
        <f>+'Horas extra 2025'!N4</f>
        <v>279523.63636363635</v>
      </c>
      <c r="D3" s="128">
        <f>+'Horas extra 2025'!Q11</f>
        <v>299258.52272727271</v>
      </c>
      <c r="E3" s="128">
        <f>+'Horas extra 2025'!R11</f>
        <v>351022.15909090906</v>
      </c>
      <c r="F3" s="134">
        <f>+'Horas extra 2025'!O4</f>
        <v>419285.45454545453</v>
      </c>
      <c r="G3" s="128">
        <f>+'Horas extra 2025'!T4</f>
        <v>145585.22727272726</v>
      </c>
      <c r="H3" s="128">
        <f>+'Horas extra 2025'!S11</f>
        <v>194113.63636363635</v>
      </c>
      <c r="I3" s="129">
        <f>+'Horas extra 2025'!T4</f>
        <v>145585.22727272726</v>
      </c>
      <c r="J3" s="130">
        <f>SUM(C3:I3)</f>
        <v>1834373.8636363635</v>
      </c>
      <c r="M3" s="135" t="s">
        <v>112</v>
      </c>
      <c r="N3" s="133" t="s">
        <v>113</v>
      </c>
      <c r="O3" s="128">
        <f>+'Horas extra 2025'!N4</f>
        <v>279523.63636363635</v>
      </c>
      <c r="P3" s="130">
        <f>+O3</f>
        <v>279523.63636363635</v>
      </c>
    </row>
    <row r="4" spans="1:16" ht="43.5" customHeight="1" thickBot="1" x14ac:dyDescent="0.4">
      <c r="A4" s="127" t="s">
        <v>107</v>
      </c>
      <c r="B4" s="133">
        <v>90</v>
      </c>
      <c r="C4" s="128">
        <f>+'Horas extra 2025'!N11</f>
        <v>454225.90909090906</v>
      </c>
      <c r="D4" s="128">
        <f>+'Horas extra 2025'!Q18</f>
        <v>299258.52272727271</v>
      </c>
      <c r="E4" s="128">
        <f>+'Horas extra 2025'!R18</f>
        <v>373668.75</v>
      </c>
      <c r="F4" s="134">
        <f>+'Horas extra 2025'!O18</f>
        <v>442579.09090909082</v>
      </c>
      <c r="G4" s="128">
        <f>+'Horas extra 2025'!T18</f>
        <v>145585.22727272726</v>
      </c>
      <c r="H4" s="128">
        <f>+'Horas extra 2025'!S18</f>
        <v>194113.63636363635</v>
      </c>
      <c r="I4" s="129">
        <f>+'Horas extra 2025'!T18</f>
        <v>145585.22727272726</v>
      </c>
      <c r="J4" s="130">
        <f t="shared" ref="J4:J5" si="0">SUM(C4:I4)</f>
        <v>2055016.3636363635</v>
      </c>
      <c r="M4" s="135" t="s">
        <v>111</v>
      </c>
      <c r="N4" s="133" t="s">
        <v>114</v>
      </c>
      <c r="O4" s="128">
        <f>+'Horas extra 2025'!N11</f>
        <v>454225.90909090906</v>
      </c>
      <c r="P4" s="130">
        <f>+O4</f>
        <v>454225.90909090906</v>
      </c>
    </row>
    <row r="5" spans="1:16" ht="25.5" thickBot="1" x14ac:dyDescent="0.4">
      <c r="A5" s="127" t="s">
        <v>108</v>
      </c>
      <c r="B5" s="133">
        <v>100</v>
      </c>
      <c r="C5" s="128">
        <f>+'Horas extra 2025'!N26</f>
        <v>454225.90909090906</v>
      </c>
      <c r="D5" s="128">
        <f>+'Horas extra 2025'!Q26</f>
        <v>299258.52272727271</v>
      </c>
      <c r="E5" s="128">
        <f>+'Horas extra 2025'!R26</f>
        <v>373668.75</v>
      </c>
      <c r="F5" s="134">
        <f>+'Horas extra 2025'!O26</f>
        <v>465872.72727272724</v>
      </c>
      <c r="G5" s="128">
        <f>+'Horas extra 2025'!T26</f>
        <v>145585.22727272726</v>
      </c>
      <c r="H5" s="128">
        <f>+'Horas extra 2025'!S26</f>
        <v>194113.63636363635</v>
      </c>
      <c r="I5" s="129">
        <f>+'Horas extra 2025'!T26</f>
        <v>145585.22727272726</v>
      </c>
      <c r="J5" s="130">
        <f t="shared" si="0"/>
        <v>2078309.9999999998</v>
      </c>
    </row>
    <row r="6" spans="1:16" x14ac:dyDescent="0.35">
      <c r="A6" s="132"/>
      <c r="B6" s="132"/>
    </row>
    <row r="7" spans="1:16" ht="15" thickBot="1" x14ac:dyDescent="0.4"/>
    <row r="8" spans="1:16" ht="58" x14ac:dyDescent="0.35">
      <c r="M8" s="186" t="s">
        <v>97</v>
      </c>
      <c r="N8" s="136" t="s">
        <v>118</v>
      </c>
      <c r="O8" s="136" t="s">
        <v>115</v>
      </c>
      <c r="P8" s="138" t="s">
        <v>117</v>
      </c>
    </row>
    <row r="9" spans="1:16" ht="20.25" customHeight="1" thickBot="1" x14ac:dyDescent="0.4">
      <c r="M9" s="187"/>
      <c r="N9" s="137"/>
      <c r="O9" s="137" t="s">
        <v>116</v>
      </c>
      <c r="P9" s="139"/>
    </row>
    <row r="10" spans="1:16" ht="15.5" thickTop="1" thickBot="1" x14ac:dyDescent="0.4">
      <c r="M10" s="126">
        <v>2025</v>
      </c>
      <c r="N10" s="131">
        <v>9.14</v>
      </c>
      <c r="O10" s="140">
        <v>10.144490639364067</v>
      </c>
      <c r="P10" s="140">
        <f>+N10/O10</f>
        <v>0.90098165841207423</v>
      </c>
    </row>
    <row r="11" spans="1:16" ht="15" thickBot="1" x14ac:dyDescent="0.4">
      <c r="M11" s="126">
        <v>2026</v>
      </c>
      <c r="N11" s="131">
        <v>9.2899999999999991</v>
      </c>
      <c r="O11" s="140">
        <v>10.431682821864069</v>
      </c>
      <c r="P11" s="140">
        <f>+N11/O11</f>
        <v>0.89055621788354389</v>
      </c>
    </row>
    <row r="12" spans="1:16" ht="15" thickBot="1" x14ac:dyDescent="0.4">
      <c r="M12" s="126">
        <v>2026</v>
      </c>
      <c r="N12" s="131">
        <v>9.2899999999999991</v>
      </c>
      <c r="O12" s="140">
        <v>10.69</v>
      </c>
      <c r="P12" s="140">
        <f>+N12/O12</f>
        <v>0.8690364826941066</v>
      </c>
    </row>
    <row r="13" spans="1:16" ht="15" thickBot="1" x14ac:dyDescent="0.4">
      <c r="M13" s="126">
        <v>2027</v>
      </c>
      <c r="N13" s="131">
        <v>9.32</v>
      </c>
      <c r="O13" s="140">
        <v>10.73</v>
      </c>
      <c r="P13" s="140">
        <f>+N13/O13</f>
        <v>0.86859273066169618</v>
      </c>
    </row>
  </sheetData>
  <mergeCells count="3">
    <mergeCell ref="A1:J1"/>
    <mergeCell ref="M1:P1"/>
    <mergeCell ref="M8:M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U262"/>
  <sheetViews>
    <sheetView showGridLines="0" topLeftCell="D1" workbookViewId="0">
      <selection activeCell="N4" sqref="N4"/>
    </sheetView>
  </sheetViews>
  <sheetFormatPr baseColWidth="10" defaultColWidth="11.453125" defaultRowHeight="15.5" x14ac:dyDescent="0.35"/>
  <cols>
    <col min="1" max="1" width="7.7265625" style="58" customWidth="1"/>
    <col min="2" max="2" width="13.26953125" style="58" customWidth="1"/>
    <col min="3" max="3" width="28.453125" style="58" customWidth="1"/>
    <col min="4" max="7" width="14" style="58" customWidth="1"/>
    <col min="8" max="14" width="14" style="59" customWidth="1"/>
    <col min="15" max="21" width="14" style="58" customWidth="1"/>
    <col min="22" max="22" width="5.26953125" style="58" customWidth="1"/>
    <col min="23" max="35" width="10.7265625" style="58" customWidth="1"/>
    <col min="36" max="49" width="5.26953125" style="58" customWidth="1"/>
    <col min="50" max="16384" width="11.453125" style="58"/>
  </cols>
  <sheetData>
    <row r="1" spans="2:21" ht="21.75" customHeight="1" x14ac:dyDescent="0.35">
      <c r="B1" s="79" t="s">
        <v>61</v>
      </c>
      <c r="C1" s="73"/>
      <c r="D1" s="73"/>
      <c r="E1" s="73"/>
      <c r="F1" s="73"/>
      <c r="G1" s="175" t="s">
        <v>60</v>
      </c>
      <c r="H1" s="176"/>
      <c r="I1" s="176"/>
      <c r="J1" s="176"/>
      <c r="K1" s="176"/>
      <c r="L1" s="176"/>
      <c r="M1" s="177"/>
      <c r="N1" s="178" t="s">
        <v>59</v>
      </c>
      <c r="O1" s="179"/>
      <c r="P1" s="179"/>
      <c r="Q1" s="179"/>
      <c r="R1" s="179"/>
      <c r="S1" s="179"/>
      <c r="T1" s="180"/>
      <c r="U1" s="78" t="s">
        <v>58</v>
      </c>
    </row>
    <row r="2" spans="2:21" ht="62" x14ac:dyDescent="0.35">
      <c r="B2" s="171" t="s">
        <v>57</v>
      </c>
      <c r="C2" s="171" t="s">
        <v>56</v>
      </c>
      <c r="D2" s="171" t="s">
        <v>55</v>
      </c>
      <c r="E2" s="171" t="s">
        <v>54</v>
      </c>
      <c r="F2" s="171" t="s">
        <v>53</v>
      </c>
      <c r="G2" s="173" t="s">
        <v>52</v>
      </c>
      <c r="H2" s="173" t="s">
        <v>51</v>
      </c>
      <c r="I2" s="173" t="s">
        <v>50</v>
      </c>
      <c r="J2" s="173" t="s">
        <v>49</v>
      </c>
      <c r="K2" s="173" t="s">
        <v>48</v>
      </c>
      <c r="L2" s="173" t="s">
        <v>47</v>
      </c>
      <c r="M2" s="173" t="s">
        <v>46</v>
      </c>
      <c r="N2" s="77" t="str">
        <f t="shared" ref="N2:T2" si="0">+G2</f>
        <v>Trabajo nocturno</v>
      </c>
      <c r="O2" s="77" t="str">
        <f t="shared" si="0"/>
        <v>Dominical o festiva</v>
      </c>
      <c r="P2" s="77" t="str">
        <f t="shared" si="0"/>
        <v>Nocturna dominical o festiva</v>
      </c>
      <c r="Q2" s="77" t="str">
        <f t="shared" si="0"/>
        <v>Extra diurna</v>
      </c>
      <c r="R2" s="77" t="str">
        <f t="shared" si="0"/>
        <v>Extra nocturna</v>
      </c>
      <c r="S2" s="77" t="str">
        <f t="shared" si="0"/>
        <v>Extra diurna dominical o festiva</v>
      </c>
      <c r="T2" s="77" t="str">
        <f t="shared" si="0"/>
        <v>Extra nocturna dominical o festiva</v>
      </c>
      <c r="U2" s="171" t="s">
        <v>45</v>
      </c>
    </row>
    <row r="3" spans="2:21" x14ac:dyDescent="0.35">
      <c r="B3" s="172"/>
      <c r="C3" s="172"/>
      <c r="D3" s="172"/>
      <c r="E3" s="172"/>
      <c r="F3" s="172"/>
      <c r="G3" s="174"/>
      <c r="H3" s="174"/>
      <c r="I3" s="174"/>
      <c r="J3" s="174"/>
      <c r="K3" s="174"/>
      <c r="L3" s="174"/>
      <c r="M3" s="174"/>
      <c r="N3" s="76">
        <v>1.35</v>
      </c>
      <c r="O3" s="102">
        <v>1.75</v>
      </c>
      <c r="P3" s="76">
        <v>2.1</v>
      </c>
      <c r="Q3" s="76">
        <v>1.25</v>
      </c>
      <c r="R3" s="76">
        <v>1.75</v>
      </c>
      <c r="S3" s="76">
        <v>2</v>
      </c>
      <c r="T3" s="76">
        <v>2.5</v>
      </c>
      <c r="U3" s="172"/>
    </row>
    <row r="4" spans="2:21" s="73" customFormat="1" x14ac:dyDescent="0.35">
      <c r="B4" s="68">
        <v>80110256</v>
      </c>
      <c r="C4" s="75" t="s">
        <v>44</v>
      </c>
      <c r="D4" s="65">
        <v>1423500</v>
      </c>
      <c r="E4" s="66">
        <f>44*5</f>
        <v>220</v>
      </c>
      <c r="F4" s="65">
        <f>IFERROR(Tabla13[[#This Row],[Columna3]]/Tabla13[[#This Row],[Columna21]],0)</f>
        <v>6470.454545454545</v>
      </c>
      <c r="G4" s="64">
        <v>99</v>
      </c>
      <c r="H4" s="64">
        <f>+'resumen 12 x 24'!B10</f>
        <v>20</v>
      </c>
      <c r="I4" s="64">
        <v>0</v>
      </c>
      <c r="J4" s="64">
        <v>25.6</v>
      </c>
      <c r="K4" s="64">
        <v>25.6</v>
      </c>
      <c r="L4" s="64">
        <v>6.4</v>
      </c>
      <c r="M4" s="64">
        <v>6.4</v>
      </c>
      <c r="N4" s="63">
        <f>IFERROR((F4*$N$3)*G4,0)</f>
        <v>864776.25</v>
      </c>
      <c r="O4" s="63">
        <f>IFERROR((F4*$O$3)*H4,0)</f>
        <v>226465.90909090909</v>
      </c>
      <c r="P4" s="63">
        <f>IFERROR((F4*$P$3)*I4,0)</f>
        <v>0</v>
      </c>
      <c r="Q4" s="63">
        <f>IFERROR((F4*$Q$3)*J4,0)</f>
        <v>207054.54545454544</v>
      </c>
      <c r="R4" s="63">
        <f>IFERROR((F4*$R$3)*K4,0)</f>
        <v>289876.36363636365</v>
      </c>
      <c r="S4" s="63">
        <f>IFERROR((F4*$S$3)*L4,0)</f>
        <v>82821.818181818177</v>
      </c>
      <c r="T4" s="62">
        <f>IFERROR((F4*$T$3)*M4,0)</f>
        <v>103527.27272727272</v>
      </c>
      <c r="U4" s="74">
        <f>SUM(Tabla13[[#This Row],[Columna12]:[Columna18]])</f>
        <v>1774522.1590909092</v>
      </c>
    </row>
    <row r="5" spans="2:21" s="60" customFormat="1" x14ac:dyDescent="0.35">
      <c r="B5" s="72">
        <v>79881569</v>
      </c>
      <c r="C5" s="67" t="s">
        <v>43</v>
      </c>
      <c r="D5" s="70">
        <v>1423500</v>
      </c>
      <c r="E5" s="71">
        <f>44*5</f>
        <v>220</v>
      </c>
      <c r="F5" s="70">
        <f>IFERROR(Tabla13[[#This Row],[Columna3]]/Tabla13[[#This Row],[Columna21]],0)</f>
        <v>6470.454545454545</v>
      </c>
      <c r="G5" s="69">
        <v>99</v>
      </c>
      <c r="H5" s="69">
        <f>+'resumen 12 x 24'!C10</f>
        <v>20</v>
      </c>
      <c r="I5" s="69">
        <v>0</v>
      </c>
      <c r="J5" s="69">
        <v>32</v>
      </c>
      <c r="K5" s="69">
        <v>25.6</v>
      </c>
      <c r="L5" s="69">
        <v>0</v>
      </c>
      <c r="M5" s="69">
        <v>6.4</v>
      </c>
      <c r="N5" s="63">
        <f>IFERROR((F5*$N$3)*G5,0)</f>
        <v>864776.25</v>
      </c>
      <c r="O5" s="63">
        <f>IFERROR((F5*$O$3)*H5,0)</f>
        <v>226465.90909090909</v>
      </c>
      <c r="P5" s="63">
        <f>IFERROR((F5*$P$3)*I5,0)</f>
        <v>0</v>
      </c>
      <c r="Q5" s="63">
        <f>IFERROR((F5*$Q$3)*J5,0)</f>
        <v>258818.18181818179</v>
      </c>
      <c r="R5" s="63">
        <f>IFERROR((F5*$R$3)*K5,0)</f>
        <v>289876.36363636365</v>
      </c>
      <c r="S5" s="63">
        <f>IFERROR((F5*$S$3)*L5,0)</f>
        <v>0</v>
      </c>
      <c r="T5" s="62">
        <f>IFERROR((F5*$T$3)*M5,0)</f>
        <v>103527.27272727272</v>
      </c>
      <c r="U5" s="61">
        <f>SUM(Tabla13[[#This Row],[Columna12]:[Columna18]])</f>
        <v>1743463.9772727273</v>
      </c>
    </row>
    <row r="6" spans="2:21" s="60" customFormat="1" x14ac:dyDescent="0.35">
      <c r="B6" s="68">
        <v>43125123</v>
      </c>
      <c r="C6" s="67" t="s">
        <v>42</v>
      </c>
      <c r="D6" s="65">
        <v>1423500</v>
      </c>
      <c r="E6" s="66">
        <f>44*5</f>
        <v>220</v>
      </c>
      <c r="F6" s="65">
        <f>IFERROR(Tabla13[[#This Row],[Columna3]]/Tabla13[[#This Row],[Columna21]],0)</f>
        <v>6470.454545454545</v>
      </c>
      <c r="G6" s="64">
        <v>99</v>
      </c>
      <c r="H6" s="64">
        <v>0</v>
      </c>
      <c r="I6" s="64">
        <v>0</v>
      </c>
      <c r="J6" s="64">
        <v>25.6</v>
      </c>
      <c r="K6" s="64">
        <v>32</v>
      </c>
      <c r="L6" s="64">
        <v>6.4</v>
      </c>
      <c r="M6" s="64">
        <v>0</v>
      </c>
      <c r="N6" s="63">
        <f>IFERROR((F6*$N$3)*G6,0)</f>
        <v>864776.25</v>
      </c>
      <c r="O6" s="63">
        <f>IFERROR((F6*$O$3)*H6,0)</f>
        <v>0</v>
      </c>
      <c r="P6" s="63">
        <f>IFERROR((F6*$P$3)*I6,0)</f>
        <v>0</v>
      </c>
      <c r="Q6" s="63">
        <f>IFERROR((F6*$Q$3)*J6,0)</f>
        <v>207054.54545454544</v>
      </c>
      <c r="R6" s="63">
        <f>IFERROR((F6*$R$3)*K6,0)</f>
        <v>362345.45454545453</v>
      </c>
      <c r="S6" s="63">
        <f>IFERROR((F6*$S$3)*L6,0)</f>
        <v>82821.818181818177</v>
      </c>
      <c r="T6" s="62">
        <f>IFERROR((F6*$T$3)*M6,0)</f>
        <v>0</v>
      </c>
      <c r="U6" s="61">
        <f>SUM(Tabla13[[#This Row],[Columna12]:[Columna18]])</f>
        <v>1516998.0681818181</v>
      </c>
    </row>
    <row r="7" spans="2:21" s="60" customFormat="1" ht="14.5" x14ac:dyDescent="0.35">
      <c r="G7" s="84"/>
      <c r="H7" s="84">
        <f>SUBTOTAL(109,Tabla13[[#All],[Columna6]])</f>
        <v>40</v>
      </c>
      <c r="I7" s="84">
        <f>SUBTOTAL(109,Tabla13[[#All],[Columna7]])</f>
        <v>0</v>
      </c>
      <c r="J7" s="84">
        <f>SUBTOTAL(109,Tabla13[[#All],[Columna8]])</f>
        <v>83.2</v>
      </c>
      <c r="K7" s="84">
        <f>SUBTOTAL(109,Tabla13[[#All],[Columna9]])</f>
        <v>83.2</v>
      </c>
      <c r="L7" s="84">
        <f>SUBTOTAL(109,Tabla13[[#All],[Columna10]])</f>
        <v>12.8</v>
      </c>
      <c r="M7" s="84">
        <f>SUBTOTAL(109,Tabla13[[#All],[Columna11]])</f>
        <v>12.8</v>
      </c>
    </row>
    <row r="8" spans="2:21" s="60" customFormat="1" ht="14.5" x14ac:dyDescent="0.35">
      <c r="M8" s="60">
        <f>+G7+J7+K7+L7+M7</f>
        <v>192.00000000000003</v>
      </c>
    </row>
    <row r="9" spans="2:21" s="60" customFormat="1" ht="14.5" x14ac:dyDescent="0.35">
      <c r="M9" s="60">
        <v>528</v>
      </c>
    </row>
    <row r="10" spans="2:21" s="60" customFormat="1" ht="14.5" x14ac:dyDescent="0.35">
      <c r="M10" s="60">
        <f>+M8+M9</f>
        <v>720</v>
      </c>
    </row>
    <row r="11" spans="2:21" s="60" customFormat="1" ht="14.5" x14ac:dyDescent="0.35"/>
    <row r="12" spans="2:21" s="60" customFormat="1" ht="14.5" x14ac:dyDescent="0.35">
      <c r="O12" s="103">
        <f>+O4+O5</f>
        <v>452931.81818181818</v>
      </c>
    </row>
    <row r="13" spans="2:21" s="60" customFormat="1" ht="14.5" x14ac:dyDescent="0.35">
      <c r="O13" s="104">
        <f>+'Horas extra 2025'!O4+'Horas extra 2025'!O5</f>
        <v>838570.90909090906</v>
      </c>
      <c r="P13" s="105">
        <f>+O12/O13</f>
        <v>0.54012345679012352</v>
      </c>
    </row>
    <row r="14" spans="2:21" s="60" customFormat="1" ht="14.5" x14ac:dyDescent="0.35">
      <c r="O14" s="105">
        <f>+O12-O13</f>
        <v>-385639.09090909088</v>
      </c>
    </row>
    <row r="15" spans="2:21" s="60" customFormat="1" ht="14.5" x14ac:dyDescent="0.35"/>
    <row r="16" spans="2:21" s="60" customFormat="1" ht="14.5" x14ac:dyDescent="0.35"/>
    <row r="17" s="60" customFormat="1" ht="14.5" x14ac:dyDescent="0.35"/>
    <row r="18" s="60" customFormat="1" ht="14.5" x14ac:dyDescent="0.35"/>
    <row r="19" s="60" customFormat="1" ht="14.5" x14ac:dyDescent="0.35"/>
    <row r="20" s="60" customFormat="1" ht="14.5" x14ac:dyDescent="0.35"/>
    <row r="21" s="60" customFormat="1" ht="14.5" x14ac:dyDescent="0.35"/>
    <row r="22" s="60" customFormat="1" ht="14.5" x14ac:dyDescent="0.35"/>
    <row r="23" s="60" customFormat="1" ht="14.5" x14ac:dyDescent="0.35"/>
    <row r="24" s="60" customFormat="1" ht="14.5" x14ac:dyDescent="0.35"/>
    <row r="25" s="60" customFormat="1" ht="14.5" x14ac:dyDescent="0.35"/>
    <row r="26" s="60" customFormat="1" ht="14.5" x14ac:dyDescent="0.35"/>
    <row r="27" s="60" customFormat="1" ht="14.5" x14ac:dyDescent="0.35"/>
    <row r="28" s="60" customFormat="1" ht="14.5" x14ac:dyDescent="0.35"/>
    <row r="29" s="60" customFormat="1" ht="14.5" x14ac:dyDescent="0.35"/>
    <row r="30" s="60" customFormat="1" ht="14.5" x14ac:dyDescent="0.35"/>
    <row r="31" s="60" customFormat="1" ht="14.5" x14ac:dyDescent="0.35"/>
    <row r="32" s="60" customFormat="1" ht="14.5" x14ac:dyDescent="0.35"/>
    <row r="33" s="60" customFormat="1" ht="14.5" x14ac:dyDescent="0.35"/>
    <row r="34" s="60" customFormat="1" ht="14.5" x14ac:dyDescent="0.35"/>
    <row r="35" s="60" customFormat="1" ht="14.5" x14ac:dyDescent="0.35"/>
    <row r="36" s="60" customFormat="1" ht="14.5" x14ac:dyDescent="0.35"/>
    <row r="37" s="60" customFormat="1" ht="14.5" x14ac:dyDescent="0.35"/>
    <row r="38" s="60" customFormat="1" ht="14.5" x14ac:dyDescent="0.35"/>
    <row r="39" s="60" customFormat="1" ht="14.5" x14ac:dyDescent="0.35"/>
    <row r="40" s="60" customFormat="1" ht="14.5" x14ac:dyDescent="0.35"/>
    <row r="41" s="60" customFormat="1" ht="14.5" x14ac:dyDescent="0.35"/>
    <row r="42" s="60" customFormat="1" ht="14.5" x14ac:dyDescent="0.35"/>
    <row r="43" s="60" customFormat="1" ht="14.5" x14ac:dyDescent="0.35"/>
    <row r="44" s="60" customFormat="1" ht="14.5" x14ac:dyDescent="0.35"/>
    <row r="45" s="60" customFormat="1" ht="14.5" x14ac:dyDescent="0.35"/>
    <row r="46" s="60" customFormat="1" ht="14.5" x14ac:dyDescent="0.35"/>
    <row r="47" s="60" customFormat="1" ht="14.5" x14ac:dyDescent="0.35"/>
    <row r="48" s="60" customFormat="1" ht="14.5" x14ac:dyDescent="0.35"/>
    <row r="49" s="60" customFormat="1" ht="14.5" x14ac:dyDescent="0.35"/>
    <row r="50" s="60" customFormat="1" ht="14.5" x14ac:dyDescent="0.35"/>
    <row r="51" s="60" customFormat="1" ht="14.5" x14ac:dyDescent="0.35"/>
    <row r="52" s="60" customFormat="1" ht="14.5" x14ac:dyDescent="0.35"/>
    <row r="53" s="60" customFormat="1" ht="14.5" x14ac:dyDescent="0.35"/>
    <row r="54" s="60" customFormat="1" ht="14.5" x14ac:dyDescent="0.35"/>
    <row r="55" s="60" customFormat="1" ht="14.5" x14ac:dyDescent="0.35"/>
    <row r="56" s="60" customFormat="1" ht="14.5" x14ac:dyDescent="0.35"/>
    <row r="57" s="60" customFormat="1" ht="14.5" x14ac:dyDescent="0.35"/>
    <row r="58" s="60" customFormat="1" ht="14.5" x14ac:dyDescent="0.35"/>
    <row r="59" s="60" customFormat="1" ht="14.5" x14ac:dyDescent="0.35"/>
    <row r="60" s="60" customFormat="1" ht="14.5" x14ac:dyDescent="0.35"/>
    <row r="61" s="60" customFormat="1" ht="14.5" x14ac:dyDescent="0.35"/>
    <row r="62" s="60" customFormat="1" ht="14.5" x14ac:dyDescent="0.35"/>
    <row r="63" s="60" customFormat="1" ht="14.5" x14ac:dyDescent="0.35"/>
    <row r="64" s="60" customFormat="1" ht="14.5" x14ac:dyDescent="0.35"/>
    <row r="65" s="60" customFormat="1" ht="14.5" x14ac:dyDescent="0.35"/>
    <row r="66" s="60" customFormat="1" ht="14.5" x14ac:dyDescent="0.35"/>
    <row r="67" s="60" customFormat="1" ht="14.5" x14ac:dyDescent="0.35"/>
    <row r="68" s="60" customFormat="1" ht="14.5" x14ac:dyDescent="0.35"/>
    <row r="69" s="60" customFormat="1" ht="14.5" x14ac:dyDescent="0.35"/>
    <row r="70" s="60" customFormat="1" ht="14.5" x14ac:dyDescent="0.35"/>
    <row r="71" s="60" customFormat="1" ht="14.5" x14ac:dyDescent="0.35"/>
    <row r="72" s="60" customFormat="1" ht="14.5" x14ac:dyDescent="0.35"/>
    <row r="73" s="60" customFormat="1" ht="14.5" x14ac:dyDescent="0.35"/>
    <row r="74" s="60" customFormat="1" ht="14.5" x14ac:dyDescent="0.35"/>
    <row r="75" s="60" customFormat="1" ht="14.5" x14ac:dyDescent="0.35"/>
    <row r="76" s="60" customFormat="1" ht="14.5" x14ac:dyDescent="0.35"/>
    <row r="77" s="60" customFormat="1" ht="14.5" x14ac:dyDescent="0.35"/>
    <row r="78" s="60" customFormat="1" ht="14.5" x14ac:dyDescent="0.35"/>
    <row r="79" s="60" customFormat="1" ht="14.5" x14ac:dyDescent="0.35"/>
    <row r="80" s="60" customFormat="1" ht="14.5" x14ac:dyDescent="0.35"/>
    <row r="81" s="60" customFormat="1" ht="14.5" x14ac:dyDescent="0.35"/>
    <row r="82" s="60" customFormat="1" ht="14.5" x14ac:dyDescent="0.35"/>
    <row r="83" s="60" customFormat="1" ht="14.5" x14ac:dyDescent="0.35"/>
    <row r="84" s="60" customFormat="1" ht="14.5" x14ac:dyDescent="0.35"/>
    <row r="85" s="60" customFormat="1" ht="14.5" x14ac:dyDescent="0.35"/>
    <row r="86" s="60" customFormat="1" ht="14.5" x14ac:dyDescent="0.35"/>
    <row r="87" s="60" customFormat="1" ht="14.5" x14ac:dyDescent="0.35"/>
    <row r="88" s="60" customFormat="1" ht="14.5" x14ac:dyDescent="0.35"/>
    <row r="89" s="60" customFormat="1" ht="14.5" x14ac:dyDescent="0.35"/>
    <row r="90" s="60" customFormat="1" ht="14.5" x14ac:dyDescent="0.35"/>
    <row r="91" s="60" customFormat="1" ht="14.5" x14ac:dyDescent="0.35"/>
    <row r="92" s="60" customFormat="1" ht="14.5" x14ac:dyDescent="0.35"/>
    <row r="93" s="60" customFormat="1" ht="14.5" x14ac:dyDescent="0.35"/>
    <row r="94" s="60" customFormat="1" ht="14.5" x14ac:dyDescent="0.35"/>
    <row r="95" s="60" customFormat="1" ht="14.5" x14ac:dyDescent="0.35"/>
    <row r="96" s="60" customFormat="1" ht="14.5" x14ac:dyDescent="0.35"/>
    <row r="97" s="60" customFormat="1" ht="14.5" x14ac:dyDescent="0.35"/>
    <row r="98" s="60" customFormat="1" ht="14.5" x14ac:dyDescent="0.35"/>
    <row r="99" s="60" customFormat="1" ht="14.5" x14ac:dyDescent="0.35"/>
    <row r="100" s="60" customFormat="1" ht="14.5" x14ac:dyDescent="0.35"/>
    <row r="101" s="60" customFormat="1" ht="14.5" x14ac:dyDescent="0.35"/>
    <row r="102" s="60" customFormat="1" ht="14.5" x14ac:dyDescent="0.35"/>
    <row r="103" s="60" customFormat="1" ht="14.5" x14ac:dyDescent="0.35"/>
    <row r="104" s="60" customFormat="1" ht="14.5" x14ac:dyDescent="0.35"/>
    <row r="105" s="60" customFormat="1" ht="14.5" x14ac:dyDescent="0.35"/>
    <row r="106" s="60" customFormat="1" ht="14.5" x14ac:dyDescent="0.35"/>
    <row r="107" s="60" customFormat="1" ht="14.5" x14ac:dyDescent="0.35"/>
    <row r="108" s="60" customFormat="1" ht="14.5" x14ac:dyDescent="0.35"/>
    <row r="109" s="60" customFormat="1" ht="14.5" x14ac:dyDescent="0.35"/>
    <row r="110" s="60" customFormat="1" ht="14.5" x14ac:dyDescent="0.35"/>
    <row r="111" s="60" customFormat="1" ht="14.5" x14ac:dyDescent="0.35"/>
    <row r="112" s="60" customFormat="1" ht="14.5" x14ac:dyDescent="0.35"/>
    <row r="113" s="60" customFormat="1" ht="14.5" x14ac:dyDescent="0.35"/>
    <row r="114" s="60" customFormat="1" ht="14.5" x14ac:dyDescent="0.35"/>
    <row r="115" s="60" customFormat="1" ht="14.5" x14ac:dyDescent="0.35"/>
    <row r="116" s="60" customFormat="1" ht="14.5" x14ac:dyDescent="0.35"/>
    <row r="117" s="60" customFormat="1" ht="14.5" x14ac:dyDescent="0.35"/>
    <row r="118" s="60" customFormat="1" ht="14.5" x14ac:dyDescent="0.35"/>
    <row r="119" s="60" customFormat="1" ht="14.5" x14ac:dyDescent="0.35"/>
    <row r="120" s="60" customFormat="1" ht="14.5" x14ac:dyDescent="0.35"/>
    <row r="121" s="60" customFormat="1" ht="14.5" x14ac:dyDescent="0.35"/>
    <row r="122" s="60" customFormat="1" ht="14.5" x14ac:dyDescent="0.35"/>
    <row r="123" s="60" customFormat="1" ht="14.5" x14ac:dyDescent="0.35"/>
    <row r="124" s="60" customFormat="1" ht="14.5" x14ac:dyDescent="0.35"/>
    <row r="125" s="60" customFormat="1" ht="14.5" x14ac:dyDescent="0.35"/>
    <row r="126" s="60" customFormat="1" ht="14.5" x14ac:dyDescent="0.35"/>
    <row r="127" s="60" customFormat="1" ht="14.5" x14ac:dyDescent="0.35"/>
    <row r="128" s="60" customFormat="1" ht="14.5" x14ac:dyDescent="0.35"/>
    <row r="129" s="60" customFormat="1" ht="14.5" x14ac:dyDescent="0.35"/>
    <row r="130" s="60" customFormat="1" ht="14.5" x14ac:dyDescent="0.35"/>
    <row r="131" s="60" customFormat="1" ht="14.5" x14ac:dyDescent="0.35"/>
    <row r="132" s="60" customFormat="1" ht="14.5" x14ac:dyDescent="0.35"/>
    <row r="133" s="60" customFormat="1" ht="14.5" x14ac:dyDescent="0.35"/>
    <row r="134" s="60" customFormat="1" ht="14.5" x14ac:dyDescent="0.35"/>
    <row r="135" s="60" customFormat="1" ht="14.5" x14ac:dyDescent="0.35"/>
    <row r="136" s="60" customFormat="1" ht="14.5" x14ac:dyDescent="0.35"/>
    <row r="137" s="60" customFormat="1" ht="14.5" x14ac:dyDescent="0.35"/>
    <row r="138" s="60" customFormat="1" ht="14.5" x14ac:dyDescent="0.35"/>
    <row r="139" s="60" customFormat="1" ht="14.5" x14ac:dyDescent="0.35"/>
    <row r="140" s="60" customFormat="1" ht="14.5" x14ac:dyDescent="0.35"/>
    <row r="141" s="60" customFormat="1" ht="14.5" x14ac:dyDescent="0.35"/>
    <row r="142" s="60" customFormat="1" ht="14.5" x14ac:dyDescent="0.35"/>
    <row r="143" s="60" customFormat="1" ht="14.5" x14ac:dyDescent="0.35"/>
    <row r="144" s="60" customFormat="1" ht="14.5" x14ac:dyDescent="0.35"/>
    <row r="145" s="60" customFormat="1" ht="14.5" x14ac:dyDescent="0.35"/>
    <row r="146" s="60" customFormat="1" ht="14.5" x14ac:dyDescent="0.35"/>
    <row r="147" s="60" customFormat="1" ht="14.5" x14ac:dyDescent="0.35"/>
    <row r="148" s="60" customFormat="1" ht="14.5" x14ac:dyDescent="0.35"/>
    <row r="149" s="60" customFormat="1" ht="14.5" x14ac:dyDescent="0.35"/>
    <row r="150" s="60" customFormat="1" ht="14.5" x14ac:dyDescent="0.35"/>
    <row r="151" s="60" customFormat="1" ht="14.5" x14ac:dyDescent="0.35"/>
    <row r="152" s="60" customFormat="1" ht="14.5" x14ac:dyDescent="0.35"/>
    <row r="153" s="60" customFormat="1" ht="14.5" x14ac:dyDescent="0.35"/>
    <row r="154" s="60" customFormat="1" ht="14.5" x14ac:dyDescent="0.35"/>
    <row r="155" s="60" customFormat="1" ht="14.5" x14ac:dyDescent="0.35"/>
    <row r="156" s="60" customFormat="1" ht="14.5" x14ac:dyDescent="0.35"/>
    <row r="157" s="60" customFormat="1" ht="14.5" x14ac:dyDescent="0.35"/>
    <row r="158" s="60" customFormat="1" ht="14.5" x14ac:dyDescent="0.35"/>
    <row r="159" s="60" customFormat="1" ht="14.5" x14ac:dyDescent="0.35"/>
    <row r="160" s="60" customFormat="1" ht="14.5" x14ac:dyDescent="0.35"/>
    <row r="161" s="60" customFormat="1" ht="14.5" x14ac:dyDescent="0.35"/>
    <row r="162" s="60" customFormat="1" ht="14.5" x14ac:dyDescent="0.35"/>
    <row r="163" s="60" customFormat="1" ht="14.5" x14ac:dyDescent="0.35"/>
    <row r="164" s="60" customFormat="1" ht="14.5" x14ac:dyDescent="0.35"/>
    <row r="165" s="60" customFormat="1" ht="14.5" x14ac:dyDescent="0.35"/>
    <row r="166" s="60" customFormat="1" ht="14.5" x14ac:dyDescent="0.35"/>
    <row r="167" s="60" customFormat="1" ht="14.5" x14ac:dyDescent="0.35"/>
    <row r="168" s="60" customFormat="1" ht="14.5" x14ac:dyDescent="0.35"/>
    <row r="169" s="60" customFormat="1" ht="14.5" x14ac:dyDescent="0.35"/>
    <row r="170" s="60" customFormat="1" ht="14.5" x14ac:dyDescent="0.35"/>
    <row r="171" s="60" customFormat="1" ht="14.5" x14ac:dyDescent="0.35"/>
    <row r="172" s="60" customFormat="1" ht="14.5" x14ac:dyDescent="0.35"/>
    <row r="173" s="60" customFormat="1" ht="14.5" x14ac:dyDescent="0.35"/>
    <row r="174" s="60" customFormat="1" ht="14.5" x14ac:dyDescent="0.35"/>
    <row r="175" s="60" customFormat="1" ht="14.5" x14ac:dyDescent="0.35"/>
    <row r="176" s="60" customFormat="1" ht="14.5" x14ac:dyDescent="0.35"/>
    <row r="177" s="60" customFormat="1" ht="14.5" x14ac:dyDescent="0.35"/>
    <row r="178" s="60" customFormat="1" ht="14.5" x14ac:dyDescent="0.35"/>
    <row r="179" s="60" customFormat="1" ht="14.5" x14ac:dyDescent="0.35"/>
    <row r="180" s="60" customFormat="1" ht="14.5" x14ac:dyDescent="0.35"/>
    <row r="181" s="60" customFormat="1" ht="14.5" x14ac:dyDescent="0.35"/>
    <row r="182" s="60" customFormat="1" ht="14.5" x14ac:dyDescent="0.35"/>
    <row r="183" s="60" customFormat="1" ht="14.5" x14ac:dyDescent="0.35"/>
    <row r="184" s="60" customFormat="1" ht="14.5" x14ac:dyDescent="0.35"/>
    <row r="185" s="60" customFormat="1" ht="14.5" x14ac:dyDescent="0.35"/>
    <row r="186" s="60" customFormat="1" ht="14.5" x14ac:dyDescent="0.35"/>
    <row r="187" s="60" customFormat="1" ht="14.5" x14ac:dyDescent="0.35"/>
    <row r="188" s="60" customFormat="1" ht="14.5" x14ac:dyDescent="0.35"/>
    <row r="189" s="60" customFormat="1" ht="14.5" x14ac:dyDescent="0.35"/>
    <row r="190" s="60" customFormat="1" ht="14.5" x14ac:dyDescent="0.35"/>
    <row r="191" s="60" customFormat="1" ht="14.5" x14ac:dyDescent="0.35"/>
    <row r="192" s="60" customFormat="1" ht="14.5" x14ac:dyDescent="0.35"/>
    <row r="193" s="60" customFormat="1" ht="14.5" x14ac:dyDescent="0.35"/>
    <row r="194" s="60" customFormat="1" ht="14.5" x14ac:dyDescent="0.35"/>
    <row r="195" s="60" customFormat="1" ht="14.5" x14ac:dyDescent="0.35"/>
    <row r="196" s="60" customFormat="1" ht="14.5" x14ac:dyDescent="0.35"/>
    <row r="197" s="60" customFormat="1" ht="14.5" x14ac:dyDescent="0.35"/>
    <row r="198" s="60" customFormat="1" ht="14.5" x14ac:dyDescent="0.35"/>
    <row r="199" s="60" customFormat="1" ht="14.5" x14ac:dyDescent="0.35"/>
    <row r="200" s="60" customFormat="1" ht="14.5" x14ac:dyDescent="0.35"/>
    <row r="201" s="60" customFormat="1" ht="14.5" x14ac:dyDescent="0.35"/>
    <row r="202" s="60" customFormat="1" ht="14.5" x14ac:dyDescent="0.35"/>
    <row r="203" s="60" customFormat="1" ht="14.5" x14ac:dyDescent="0.35"/>
    <row r="204" s="60" customFormat="1" ht="14.5" x14ac:dyDescent="0.35"/>
    <row r="205" s="60" customFormat="1" ht="14.5" x14ac:dyDescent="0.35"/>
    <row r="206" s="60" customFormat="1" ht="14.5" x14ac:dyDescent="0.35"/>
    <row r="207" s="60" customFormat="1" ht="14.5" x14ac:dyDescent="0.35"/>
    <row r="208" s="60" customFormat="1" ht="14.5" x14ac:dyDescent="0.35"/>
    <row r="209" s="60" customFormat="1" ht="14.5" x14ac:dyDescent="0.35"/>
    <row r="210" s="60" customFormat="1" ht="14.5" x14ac:dyDescent="0.35"/>
    <row r="211" s="60" customFormat="1" ht="14.5" x14ac:dyDescent="0.35"/>
    <row r="212" s="60" customFormat="1" ht="14.5" x14ac:dyDescent="0.35"/>
    <row r="213" s="60" customFormat="1" ht="14.5" x14ac:dyDescent="0.35"/>
    <row r="214" s="60" customFormat="1" ht="14.5" x14ac:dyDescent="0.35"/>
    <row r="215" s="60" customFormat="1" ht="14.5" x14ac:dyDescent="0.35"/>
    <row r="216" s="60" customFormat="1" ht="14.5" x14ac:dyDescent="0.35"/>
    <row r="217" s="60" customFormat="1" ht="14.5" x14ac:dyDescent="0.35"/>
    <row r="218" s="60" customFormat="1" ht="14.5" x14ac:dyDescent="0.35"/>
    <row r="219" s="60" customFormat="1" ht="14.5" x14ac:dyDescent="0.35"/>
    <row r="220" s="60" customFormat="1" ht="14.5" x14ac:dyDescent="0.35"/>
    <row r="221" s="60" customFormat="1" ht="14.5" x14ac:dyDescent="0.35"/>
    <row r="222" s="60" customFormat="1" ht="14.5" x14ac:dyDescent="0.35"/>
    <row r="223" s="60" customFormat="1" ht="14.5" x14ac:dyDescent="0.35"/>
    <row r="224" s="60" customFormat="1" ht="14.5" x14ac:dyDescent="0.35"/>
    <row r="225" s="60" customFormat="1" ht="14.5" x14ac:dyDescent="0.35"/>
    <row r="226" s="60" customFormat="1" ht="14.5" x14ac:dyDescent="0.35"/>
    <row r="227" s="60" customFormat="1" ht="14.5" x14ac:dyDescent="0.35"/>
    <row r="228" s="60" customFormat="1" ht="14.5" x14ac:dyDescent="0.35"/>
    <row r="229" s="60" customFormat="1" ht="14.5" x14ac:dyDescent="0.35"/>
    <row r="230" s="60" customFormat="1" ht="14.5" x14ac:dyDescent="0.35"/>
    <row r="231" s="60" customFormat="1" ht="14.5" x14ac:dyDescent="0.35"/>
    <row r="232" s="60" customFormat="1" ht="14.5" x14ac:dyDescent="0.35"/>
    <row r="233" s="60" customFormat="1" ht="14.5" x14ac:dyDescent="0.35"/>
    <row r="234" s="60" customFormat="1" ht="14.5" x14ac:dyDescent="0.35"/>
    <row r="235" s="60" customFormat="1" ht="14.5" x14ac:dyDescent="0.35"/>
    <row r="236" s="60" customFormat="1" ht="14.5" x14ac:dyDescent="0.35"/>
    <row r="237" s="60" customFormat="1" ht="14.5" x14ac:dyDescent="0.35"/>
    <row r="238" s="60" customFormat="1" ht="14.5" x14ac:dyDescent="0.35"/>
    <row r="239" s="60" customFormat="1" ht="14.5" x14ac:dyDescent="0.35"/>
    <row r="240" s="60" customFormat="1" ht="14.5" x14ac:dyDescent="0.35"/>
    <row r="241" s="60" customFormat="1" ht="14.5" x14ac:dyDescent="0.35"/>
    <row r="242" s="60" customFormat="1" ht="14.5" x14ac:dyDescent="0.35"/>
    <row r="243" s="60" customFormat="1" ht="14.5" x14ac:dyDescent="0.35"/>
    <row r="244" s="60" customFormat="1" ht="14.5" x14ac:dyDescent="0.35"/>
    <row r="245" s="60" customFormat="1" ht="14.5" x14ac:dyDescent="0.35"/>
    <row r="246" s="60" customFormat="1" ht="14.5" x14ac:dyDescent="0.35"/>
    <row r="247" s="60" customFormat="1" ht="14.5" x14ac:dyDescent="0.35"/>
    <row r="248" s="60" customFormat="1" ht="14.5" x14ac:dyDescent="0.35"/>
    <row r="249" s="60" customFormat="1" ht="14.5" x14ac:dyDescent="0.35"/>
    <row r="250" s="60" customFormat="1" ht="14.5" x14ac:dyDescent="0.35"/>
    <row r="251" s="60" customFormat="1" ht="14.5" x14ac:dyDescent="0.35"/>
    <row r="252" s="60" customFormat="1" ht="14.5" x14ac:dyDescent="0.35"/>
    <row r="253" s="60" customFormat="1" ht="14.5" x14ac:dyDescent="0.35"/>
    <row r="254" s="60" customFormat="1" ht="14.5" x14ac:dyDescent="0.35"/>
    <row r="255" s="60" customFormat="1" ht="14.5" x14ac:dyDescent="0.35"/>
    <row r="256" s="60" customFormat="1" ht="14.5" x14ac:dyDescent="0.35"/>
    <row r="257" s="60" customFormat="1" ht="14.5" x14ac:dyDescent="0.35"/>
    <row r="258" s="60" customFormat="1" ht="14.5" x14ac:dyDescent="0.35"/>
    <row r="259" s="60" customFormat="1" ht="14.5" x14ac:dyDescent="0.35"/>
    <row r="260" s="60" customFormat="1" ht="14.5" x14ac:dyDescent="0.35"/>
    <row r="261" s="60" customFormat="1" ht="14.5" x14ac:dyDescent="0.35"/>
    <row r="262" s="60" customFormat="1" ht="14.5" x14ac:dyDescent="0.35"/>
  </sheetData>
  <mergeCells count="15">
    <mergeCell ref="U2:U3"/>
    <mergeCell ref="G1:M1"/>
    <mergeCell ref="N1:T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12 x 24</vt:lpstr>
      <vt:lpstr>resumen 12 x 24</vt:lpstr>
      <vt:lpstr>Horas extra 2025</vt:lpstr>
      <vt:lpstr>costeo 2 sem 2025</vt:lpstr>
      <vt:lpstr>costeo 2 sem 2025 (2)</vt:lpstr>
      <vt:lpstr>CUADROS</vt:lpstr>
      <vt:lpstr>Horas extra 2025 (2)</vt:lpstr>
      <vt:lpstr>'costeo 2 sem 2025'!Área_de_impresión</vt:lpstr>
      <vt:lpstr>'costeo 2 sem 2025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POWER</cp:lastModifiedBy>
  <dcterms:created xsi:type="dcterms:W3CDTF">2025-06-25T20:50:00Z</dcterms:created>
  <dcterms:modified xsi:type="dcterms:W3CDTF">2025-07-22T21:02:44Z</dcterms:modified>
</cp:coreProperties>
</file>